
<file path=[Content_Types].xml><?xml version="1.0" encoding="utf-8"?>
<Types xmlns="http://schemas.openxmlformats.org/package/2006/content-types">
  <Default Extension="bin" ContentType="application/vnd.openxmlformats-officedocument.spreadsheetml.printerSettings"/>
  <Default Extension="emf" ContentType="image/x-emf"/>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defaultThemeVersion="166925"/>
  <mc:AlternateContent xmlns:mc="http://schemas.openxmlformats.org/markup-compatibility/2006">
    <mc:Choice Requires="x15">
      <x15ac:absPath xmlns:x15ac="http://schemas.microsoft.com/office/spreadsheetml/2010/11/ac" url="C:\Users\jjohnson\Downloads\Impact Fee Estimator\"/>
    </mc:Choice>
  </mc:AlternateContent>
  <xr:revisionPtr revIDLastSave="0" documentId="13_ncr:1_{57A26FF3-A051-43A7-A8F9-D4AA25DFC590}" xr6:coauthVersionLast="47" xr6:coauthVersionMax="47" xr10:uidLastSave="{00000000-0000-0000-0000-000000000000}"/>
  <workbookProtection workbookAlgorithmName="SHA-512" workbookHashValue="asrf7L+CEZVlOFuDlMv4lOctEDxHo3Q0OTlM3Yfd1TVrJQpBLIPuHgA1AW51FhZcMRPeFVdtOdJNA51fVqJFyg==" workbookSaltValue="0Ma3YHBr+6/8B34krpei+w==" workbookSpinCount="100000" lockStructure="1"/>
  <bookViews>
    <workbookView xWindow="-23148" yWindow="-108" windowWidth="23256" windowHeight="12456" firstSheet="1" activeTab="1" xr2:uid="{82092919-7CE7-47DB-9637-8698A9136D4F}"/>
  </bookViews>
  <sheets>
    <sheet name="FY27 Schedule" sheetId="8" state="hidden" r:id="rId1"/>
    <sheet name="Estimator" sheetId="4" r:id="rId2"/>
    <sheet name="Math" sheetId="5" state="hidden" r:id="rId3"/>
    <sheet name="List" sheetId="2" state="hidden" r:id="rId4"/>
    <sheet name="Lolo W&amp;S" sheetId="6" state="hidden" r:id="rId5"/>
    <sheet name="FY25-26 Schedule" sheetId="1" state="hidden" r:id="rId6"/>
    <sheet name="Combined (Not Used)" sheetId="3" state="hidden" r:id="rId7"/>
  </sheets>
  <definedNames>
    <definedName name="Category">Estimator!$C$12</definedName>
    <definedName name="_xlnm.Print_Area" localSheetId="1">Estimator!$A$1:$F$40</definedName>
    <definedName name="_xlnm.Print_Area" localSheetId="0">'FY27 Schedule'!$A$1:$G$91</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5" i="5" l="1"/>
  <c r="D5" i="5" s="1"/>
  <c r="B26" i="6"/>
  <c r="B27" i="6"/>
  <c r="B28" i="6"/>
  <c r="B29" i="6"/>
  <c r="B25" i="6"/>
  <c r="B17" i="6"/>
  <c r="B18" i="6"/>
  <c r="B19" i="6"/>
  <c r="B20" i="6"/>
  <c r="B16" i="6"/>
  <c r="D67" i="8"/>
  <c r="F36" i="2" s="1"/>
  <c r="D68" i="8"/>
  <c r="F37" i="2" s="1"/>
  <c r="D69" i="8"/>
  <c r="F38" i="2" s="1"/>
  <c r="G3" i="2"/>
  <c r="G4" i="2"/>
  <c r="G5" i="2"/>
  <c r="G6" i="2"/>
  <c r="G7" i="2"/>
  <c r="G8" i="2"/>
  <c r="G9" i="2"/>
  <c r="G10" i="2"/>
  <c r="G11" i="2"/>
  <c r="G12" i="2"/>
  <c r="G13" i="2"/>
  <c r="G14" i="2"/>
  <c r="G15" i="2"/>
  <c r="G16" i="2"/>
  <c r="G2" i="2"/>
  <c r="G36" i="2"/>
  <c r="G37" i="2"/>
  <c r="G38" i="2"/>
  <c r="G35" i="2"/>
  <c r="G47" i="8"/>
  <c r="G19" i="2" s="1"/>
  <c r="G48" i="8"/>
  <c r="G20" i="2" s="1"/>
  <c r="G49" i="8"/>
  <c r="G21" i="2" s="1"/>
  <c r="G50" i="8"/>
  <c r="G22" i="2" s="1"/>
  <c r="G51" i="8"/>
  <c r="G23" i="2" s="1"/>
  <c r="G52" i="8"/>
  <c r="G24" i="2" s="1"/>
  <c r="G53" i="8"/>
  <c r="G25" i="2" s="1"/>
  <c r="G54" i="8"/>
  <c r="G26" i="2" s="1"/>
  <c r="G55" i="8"/>
  <c r="G27" i="2" s="1"/>
  <c r="G56" i="8"/>
  <c r="G28" i="2" s="1"/>
  <c r="G57" i="8"/>
  <c r="G29" i="2" s="1"/>
  <c r="G58" i="8"/>
  <c r="G30" i="2" s="1"/>
  <c r="G59" i="8"/>
  <c r="G31" i="2" s="1"/>
  <c r="G60" i="8"/>
  <c r="G32" i="2" s="1"/>
  <c r="G46" i="8"/>
  <c r="G18" i="2" s="1"/>
  <c r="F47" i="8"/>
  <c r="F19" i="2" s="1"/>
  <c r="F48" i="8"/>
  <c r="F20" i="2" s="1"/>
  <c r="F49" i="8"/>
  <c r="F21" i="2" s="1"/>
  <c r="F50" i="8"/>
  <c r="F22" i="2" s="1"/>
  <c r="F51" i="8"/>
  <c r="F23" i="2" s="1"/>
  <c r="F52" i="8"/>
  <c r="F24" i="2" s="1"/>
  <c r="F53" i="8"/>
  <c r="F25" i="2" s="1"/>
  <c r="F54" i="8"/>
  <c r="F26" i="2" s="1"/>
  <c r="F55" i="8"/>
  <c r="F27" i="2" s="1"/>
  <c r="F56" i="8"/>
  <c r="F28" i="2" s="1"/>
  <c r="F57" i="8"/>
  <c r="F29" i="2" s="1"/>
  <c r="F58" i="8"/>
  <c r="F30" i="2" s="1"/>
  <c r="F59" i="8"/>
  <c r="F31" i="2" s="1"/>
  <c r="F60" i="8"/>
  <c r="F32" i="2" s="1"/>
  <c r="F46" i="8"/>
  <c r="F18" i="2" s="1"/>
  <c r="E47" i="8"/>
  <c r="E19" i="2" s="1"/>
  <c r="E48" i="8"/>
  <c r="E20" i="2" s="1"/>
  <c r="E49" i="8"/>
  <c r="E21" i="2" s="1"/>
  <c r="E50" i="8"/>
  <c r="E22" i="2" s="1"/>
  <c r="E51" i="8"/>
  <c r="E23" i="2" s="1"/>
  <c r="E52" i="8"/>
  <c r="E24" i="2" s="1"/>
  <c r="E53" i="8"/>
  <c r="E25" i="2" s="1"/>
  <c r="E54" i="8"/>
  <c r="E26" i="2" s="1"/>
  <c r="E55" i="8"/>
  <c r="E27" i="2" s="1"/>
  <c r="E56" i="8"/>
  <c r="E28" i="2" s="1"/>
  <c r="E57" i="8"/>
  <c r="E29" i="2" s="1"/>
  <c r="E58" i="8"/>
  <c r="E30" i="2" s="1"/>
  <c r="E59" i="8"/>
  <c r="E31" i="2" s="1"/>
  <c r="E60" i="8"/>
  <c r="E32" i="2" s="1"/>
  <c r="E46" i="8"/>
  <c r="E18" i="2" s="1"/>
  <c r="D47" i="8"/>
  <c r="D19" i="2" s="1"/>
  <c r="D48" i="8"/>
  <c r="D20" i="2" s="1"/>
  <c r="D49" i="8"/>
  <c r="D21" i="2" s="1"/>
  <c r="D50" i="8"/>
  <c r="D22" i="2" s="1"/>
  <c r="D51" i="8"/>
  <c r="D23" i="2" s="1"/>
  <c r="D52" i="8"/>
  <c r="D24" i="2" s="1"/>
  <c r="D53" i="8"/>
  <c r="D25" i="2" s="1"/>
  <c r="D54" i="8"/>
  <c r="D26" i="2" s="1"/>
  <c r="D55" i="8"/>
  <c r="D27" i="2" s="1"/>
  <c r="D56" i="8"/>
  <c r="D28" i="2" s="1"/>
  <c r="D57" i="8"/>
  <c r="D29" i="2" s="1"/>
  <c r="D58" i="8"/>
  <c r="D30" i="2" s="1"/>
  <c r="D59" i="8"/>
  <c r="D31" i="2" s="1"/>
  <c r="D60" i="8"/>
  <c r="D32" i="2" s="1"/>
  <c r="D46" i="8"/>
  <c r="D18" i="2" s="1"/>
  <c r="C47" i="8"/>
  <c r="C19" i="2" s="1"/>
  <c r="C48" i="8"/>
  <c r="C20" i="2" s="1"/>
  <c r="C49" i="8"/>
  <c r="C21" i="2" s="1"/>
  <c r="C50" i="8"/>
  <c r="C22" i="2" s="1"/>
  <c r="C51" i="8"/>
  <c r="C23" i="2" s="1"/>
  <c r="C52" i="8"/>
  <c r="C24" i="2" s="1"/>
  <c r="C53" i="8"/>
  <c r="C25" i="2" s="1"/>
  <c r="C54" i="8"/>
  <c r="C26" i="2" s="1"/>
  <c r="C55" i="8"/>
  <c r="C27" i="2" s="1"/>
  <c r="C56" i="8"/>
  <c r="C28" i="2" s="1"/>
  <c r="C57" i="8"/>
  <c r="C29" i="2" s="1"/>
  <c r="C58" i="8"/>
  <c r="C30" i="2" s="1"/>
  <c r="C59" i="8"/>
  <c r="C31" i="2" s="1"/>
  <c r="C60" i="8"/>
  <c r="C32" i="2" s="1"/>
  <c r="C46" i="8"/>
  <c r="C18" i="2" s="1"/>
  <c r="C67" i="8"/>
  <c r="E36" i="2" s="1"/>
  <c r="C68" i="8"/>
  <c r="E37" i="2" s="1"/>
  <c r="C69" i="8"/>
  <c r="E38" i="2" s="1"/>
  <c r="C66" i="8"/>
  <c r="E35" i="2" s="1"/>
  <c r="B67" i="8"/>
  <c r="D36" i="2" s="1"/>
  <c r="B68" i="8"/>
  <c r="D37" i="2" s="1"/>
  <c r="B69" i="8"/>
  <c r="D38" i="2" s="1"/>
  <c r="B66" i="8"/>
  <c r="D35" i="2" s="1"/>
  <c r="C29" i="8"/>
  <c r="D3" i="2" s="1"/>
  <c r="D29" i="8"/>
  <c r="E3" i="2" s="1"/>
  <c r="C30" i="8"/>
  <c r="D4" i="2" s="1"/>
  <c r="D30" i="8"/>
  <c r="E4" i="2" s="1"/>
  <c r="C31" i="8"/>
  <c r="D5" i="2" s="1"/>
  <c r="D31" i="8"/>
  <c r="E5" i="2" s="1"/>
  <c r="C32" i="8"/>
  <c r="D6" i="2" s="1"/>
  <c r="D32" i="8"/>
  <c r="E6" i="2" s="1"/>
  <c r="C33" i="8"/>
  <c r="D7" i="2" s="1"/>
  <c r="D33" i="8"/>
  <c r="E7" i="2" s="1"/>
  <c r="C34" i="8"/>
  <c r="D8" i="2" s="1"/>
  <c r="D34" i="8"/>
  <c r="E8" i="2" s="1"/>
  <c r="C35" i="8"/>
  <c r="D9" i="2" s="1"/>
  <c r="D35" i="8"/>
  <c r="E9" i="2" s="1"/>
  <c r="C36" i="8"/>
  <c r="D10" i="2" s="1"/>
  <c r="D36" i="8"/>
  <c r="E10" i="2" s="1"/>
  <c r="C37" i="8"/>
  <c r="D11" i="2" s="1"/>
  <c r="D37" i="8"/>
  <c r="E11" i="2" s="1"/>
  <c r="C38" i="8"/>
  <c r="D12" i="2" s="1"/>
  <c r="D38" i="8"/>
  <c r="E12" i="2" s="1"/>
  <c r="C39" i="8"/>
  <c r="D13" i="2" s="1"/>
  <c r="D39" i="8"/>
  <c r="E13" i="2" s="1"/>
  <c r="C40" i="8"/>
  <c r="D14" i="2" s="1"/>
  <c r="D40" i="8"/>
  <c r="E14" i="2" s="1"/>
  <c r="C41" i="8"/>
  <c r="D15" i="2" s="1"/>
  <c r="D41" i="8"/>
  <c r="E15" i="2" s="1"/>
  <c r="C42" i="8"/>
  <c r="D16" i="2" s="1"/>
  <c r="D42" i="8"/>
  <c r="E16" i="2" s="1"/>
  <c r="C28" i="8"/>
  <c r="D2" i="2" s="1"/>
  <c r="D28" i="8"/>
  <c r="E2" i="2" s="1"/>
  <c r="E29" i="8"/>
  <c r="F3" i="2" s="1"/>
  <c r="E30" i="8"/>
  <c r="F4" i="2" s="1"/>
  <c r="E31" i="8"/>
  <c r="F5" i="2" s="1"/>
  <c r="E32" i="8"/>
  <c r="F6" i="2" s="1"/>
  <c r="E33" i="8"/>
  <c r="F7" i="2" s="1"/>
  <c r="E34" i="8"/>
  <c r="F8" i="2" s="1"/>
  <c r="E35" i="8"/>
  <c r="F9" i="2" s="1"/>
  <c r="E36" i="8"/>
  <c r="F10" i="2" s="1"/>
  <c r="E37" i="8"/>
  <c r="F11" i="2" s="1"/>
  <c r="E38" i="8"/>
  <c r="F12" i="2" s="1"/>
  <c r="E39" i="8"/>
  <c r="F13" i="2" s="1"/>
  <c r="E40" i="8"/>
  <c r="F14" i="2" s="1"/>
  <c r="E41" i="8"/>
  <c r="F15" i="2" s="1"/>
  <c r="E42" i="8"/>
  <c r="F16" i="2" s="1"/>
  <c r="E28" i="8"/>
  <c r="F2" i="2" s="1"/>
  <c r="D66" i="8"/>
  <c r="F35" i="2" s="1"/>
  <c r="B14" i="5"/>
  <c r="B12" i="5"/>
  <c r="B10" i="5"/>
  <c r="B8" i="5"/>
  <c r="F10" i="5" l="1"/>
  <c r="B3" i="6" l="1"/>
  <c r="C3" i="6" s="1"/>
  <c r="C5" i="6" s="1"/>
  <c r="C6" i="6" s="1"/>
  <c r="E3" i="6"/>
  <c r="F3" i="6" s="1"/>
  <c r="E4" i="6"/>
  <c r="F4" i="6" s="1"/>
  <c r="B4" i="6"/>
  <c r="C4" i="6" s="1"/>
  <c r="F5" i="6" l="1"/>
  <c r="F6" i="6" s="1"/>
  <c r="F25" i="4" s="1"/>
  <c r="F23" i="4"/>
  <c r="B19" i="3"/>
  <c r="B11" i="3"/>
  <c r="B12" i="3"/>
  <c r="B13" i="3"/>
  <c r="B10" i="3"/>
  <c r="B156" i="1"/>
  <c r="B157" i="1"/>
  <c r="B158" i="1"/>
  <c r="B159" i="1"/>
  <c r="B160" i="1"/>
  <c r="B161" i="1"/>
  <c r="B162" i="1"/>
  <c r="B163" i="1"/>
  <c r="B164" i="1"/>
  <c r="B165" i="1"/>
  <c r="B166" i="1"/>
  <c r="B167" i="1"/>
  <c r="B168" i="1"/>
  <c r="B169" i="1"/>
  <c r="B155" i="1"/>
  <c r="B138" i="1"/>
  <c r="B139" i="1"/>
  <c r="B140" i="1"/>
  <c r="B141" i="1"/>
  <c r="B142" i="1"/>
  <c r="B143" i="1"/>
  <c r="B144" i="1"/>
  <c r="B145" i="1"/>
  <c r="B146" i="1"/>
  <c r="B147" i="1"/>
  <c r="B148" i="1"/>
  <c r="B149" i="1"/>
  <c r="B150" i="1"/>
  <c r="B151" i="1"/>
  <c r="B137" i="1"/>
  <c r="B133" i="1"/>
  <c r="B119" i="1"/>
  <c r="B82" i="1"/>
  <c r="B64" i="1"/>
  <c r="B96" i="1"/>
  <c r="B83" i="1"/>
  <c r="B84" i="1"/>
  <c r="B85" i="1"/>
  <c r="B86" i="1"/>
  <c r="B87" i="1"/>
  <c r="B88" i="1"/>
  <c r="B89" i="1"/>
  <c r="B90" i="1"/>
  <c r="B91" i="1"/>
  <c r="B92" i="1"/>
  <c r="B93" i="1"/>
  <c r="B94" i="1"/>
  <c r="B95" i="1"/>
  <c r="B65" i="1"/>
  <c r="B66" i="1"/>
  <c r="B67" i="1"/>
  <c r="B68" i="1"/>
  <c r="B69" i="1"/>
  <c r="B70" i="1"/>
  <c r="B71" i="1"/>
  <c r="B72" i="1"/>
  <c r="B73" i="1"/>
  <c r="B74" i="1"/>
  <c r="B75" i="1"/>
  <c r="B76" i="1"/>
  <c r="B77" i="1"/>
  <c r="B78" i="1"/>
  <c r="B46" i="1"/>
  <c r="B47" i="1"/>
  <c r="B48" i="1"/>
  <c r="B45" i="1"/>
  <c r="B41" i="1"/>
  <c r="B39" i="1"/>
  <c r="B40" i="1"/>
  <c r="B38" i="1"/>
  <c r="B3" i="5" l="1"/>
  <c r="C8" i="5"/>
  <c r="D8" i="5" s="1"/>
  <c r="F5" i="5" l="1"/>
  <c r="G5" i="5"/>
  <c r="E8" i="5"/>
  <c r="G8" i="5"/>
  <c r="F8" i="5"/>
  <c r="C14" i="5"/>
  <c r="B4" i="5"/>
  <c r="H5" i="5"/>
  <c r="E5" i="5"/>
  <c r="F4" i="5" l="1"/>
  <c r="F6" i="5" s="1"/>
  <c r="G4" i="5"/>
  <c r="G6" i="5" s="1"/>
  <c r="F14" i="5"/>
  <c r="G14" i="5"/>
  <c r="C12" i="5"/>
  <c r="E12" i="5" s="1"/>
  <c r="D14" i="5"/>
  <c r="D4" i="5"/>
  <c r="D6" i="5" s="1"/>
  <c r="C10" i="5"/>
  <c r="G10" i="5" s="1"/>
  <c r="E14" i="5"/>
  <c r="E4" i="5"/>
  <c r="E6" i="5" s="1"/>
  <c r="H4" i="5"/>
  <c r="H6" i="5" s="1"/>
  <c r="H17" i="5" s="1"/>
  <c r="I5" i="5"/>
  <c r="D12" i="5" l="1"/>
  <c r="F12" i="5"/>
  <c r="F17" i="5" s="1"/>
  <c r="F17" i="4" s="1"/>
  <c r="G12" i="5"/>
  <c r="G17" i="5" s="1"/>
  <c r="F19" i="4" s="1"/>
  <c r="I8" i="5"/>
  <c r="I14" i="5"/>
  <c r="E10" i="5"/>
  <c r="E17" i="5" s="1"/>
  <c r="D10" i="5"/>
  <c r="F21" i="4"/>
  <c r="I4" i="5"/>
  <c r="D17" i="5" l="1"/>
  <c r="F13" i="4" s="1"/>
  <c r="I12" i="5"/>
  <c r="F15" i="4"/>
  <c r="I10" i="5"/>
  <c r="I6" i="5"/>
  <c r="I17" i="5" l="1"/>
  <c r="I16" i="5"/>
  <c r="F27" i="4"/>
  <c r="I15" i="5"/>
  <c r="B33" i="3" l="1"/>
  <c r="B32" i="3"/>
  <c r="B31" i="3"/>
  <c r="B30" i="3"/>
  <c r="B29" i="3"/>
  <c r="B28" i="3"/>
  <c r="B27" i="3"/>
  <c r="B26" i="3"/>
  <c r="B25" i="3"/>
  <c r="B24" i="3"/>
  <c r="B23" i="3"/>
  <c r="B22" i="3"/>
  <c r="B21" i="3"/>
  <c r="B20" i="3"/>
  <c r="B101" i="1"/>
  <c r="B102" i="1"/>
  <c r="B103" i="1"/>
  <c r="B104" i="1"/>
  <c r="B105" i="1"/>
  <c r="B106" i="1"/>
  <c r="B107" i="1"/>
  <c r="B108" i="1"/>
  <c r="B109" i="1"/>
  <c r="B110" i="1"/>
  <c r="B111" i="1"/>
  <c r="B112" i="1"/>
  <c r="B113" i="1"/>
  <c r="B114" i="1"/>
  <c r="B120" i="1"/>
  <c r="B121" i="1"/>
  <c r="B122" i="1"/>
  <c r="B123" i="1"/>
  <c r="B124" i="1"/>
  <c r="B125" i="1"/>
  <c r="B126" i="1"/>
  <c r="B127" i="1"/>
  <c r="B128" i="1"/>
  <c r="B129" i="1"/>
  <c r="B130" i="1"/>
  <c r="B131" i="1"/>
  <c r="B132" i="1"/>
  <c r="B100" i="1"/>
</calcChain>
</file>

<file path=xl/sharedStrings.xml><?xml version="1.0" encoding="utf-8"?>
<sst xmlns="http://schemas.openxmlformats.org/spreadsheetml/2006/main" count="588" uniqueCount="206">
  <si>
    <r>
      <t xml:space="preserve">IMPACT FEE SCHEDULE
</t>
    </r>
    <r>
      <rPr>
        <b/>
        <sz val="11"/>
        <color rgb="FF395F6F"/>
        <rFont val="Avenir Next LT Pro"/>
        <family val="2"/>
      </rPr>
      <t>Effective October 1, 2025</t>
    </r>
    <r>
      <rPr>
        <sz val="11"/>
        <color rgb="FF395F6F"/>
        <rFont val="Avenir Next LT Pro"/>
        <family val="2"/>
      </rPr>
      <t xml:space="preserve">
Amended March 3, 2026</t>
    </r>
    <r>
      <rPr>
        <b/>
        <sz val="16"/>
        <color rgb="FF395F6F"/>
        <rFont val="Avenir Next LT Pro"/>
        <family val="2"/>
      </rPr>
      <t xml:space="preserve">
</t>
    </r>
    <r>
      <rPr>
        <sz val="11"/>
        <color rgb="FF395F6F"/>
        <rFont val="Avenir Next LT Pro"/>
        <family val="2"/>
      </rPr>
      <t>*does not include card processing fee if applicable</t>
    </r>
  </si>
  <si>
    <r>
      <t xml:space="preserve">PER RESOLUTION 2026-050 </t>
    </r>
    <r>
      <rPr>
        <sz val="16"/>
        <color rgb="FF395F6F"/>
        <rFont val="Avenir Next LT Pro"/>
        <family val="2"/>
      </rPr>
      <t>Impact fees apply to all new developments (commercial, industrial, institutional, office and residential).</t>
    </r>
  </si>
  <si>
    <t>• This includes new office buildings, new homes, building remodels and additions like studios, commercial storage facilities or other detached residential accessory structures. Greenhouses and barns and detached storage are not likely to generate impact and do not require impact fees.</t>
  </si>
  <si>
    <t>• In general, buildings or constructions that add an increased demand for services from government (like more administrative space, fire engines to respond to emergencies, trail maintenance for increased use due to population growth, etc).</t>
  </si>
  <si>
    <t>• Impact fee development categories are defined as follows:</t>
  </si>
  <si>
    <t>COMMERCIAL/
RETAIL</t>
  </si>
  <si>
    <t>Establishments primarily selling merchandise, eating/drinking places and services. Examples include retail uses: shopping centers, supermarkets, pharmacies, restaurants, bars, nightclubs, automobile dealerships. Services examples include movie theaters, repair, health clubs, beauty, hotels and motels. Corresponds to Institute of Transportation Engineers ITE (11th Edition) land uses 300-320, 810-971.</t>
  </si>
  <si>
    <t>INDUSTRIAL</t>
  </si>
  <si>
    <t>Establishments primarily engaged in the production, transportation or storage of goods. Examples include manufacturing plants, distribution warehouses, long-term storage, trucking and logistics. Also includes construction, utility, power generation facilities and telecommunications buildings. Corresponds to ITE (11th Edition) land uses 100-180.</t>
  </si>
  <si>
    <t>INSTITUTIONAL</t>
  </si>
  <si>
    <t>Establishments providing education and healthcare services. Examples include universities, nursing homes, daycare facilities and hospitals. Corresponds to ITE (11th Edition) land uses 520-650.</t>
  </si>
  <si>
    <t>OFFICE</t>
  </si>
  <si>
    <t>Establishments providing management, administrative, professional or business services. Examples include medical/dental offices and business offices. Corresponds to ITE (11th Edition) land uses 700-731.</t>
  </si>
  <si>
    <t>RESIDENTIAL</t>
  </si>
  <si>
    <t>Any building, structure use or development designed, intended or used as a dwelling unit or its accessory buildings, or that results in the expansion of a dwelling unit or units.</t>
  </si>
  <si>
    <t>• Development impact fees for Lolo Sewer and Water system facilities shall be imposed on new development proposed to connect to or require expanded service from the Lolo sewer and water systems.</t>
  </si>
  <si>
    <t>NON-RESIDENTIAL IMPACT FEES</t>
  </si>
  <si>
    <t>LOCATED WITHIN MISSOULA COUNTY - OUTSIDE FRENCHTOWN RURAL FIRE DISTRICT
*Fees are per 1,000 square feet</t>
  </si>
  <si>
    <t>CATEGORY</t>
  </si>
  <si>
    <t>TOTAL</t>
  </si>
  <si>
    <t>SHERIFF</t>
  </si>
  <si>
    <t>EMERGENCY 
MANAGEMENT</t>
  </si>
  <si>
    <t>Industrial</t>
  </si>
  <si>
    <t>Institutional</t>
  </si>
  <si>
    <t>Retail/Commercial</t>
  </si>
  <si>
    <t>Office</t>
  </si>
  <si>
    <t>LOCATED WITHIN FRENCHTOWN RURAL FIRE DISTRICT
*Fees are per 1,000 square feet</t>
  </si>
  <si>
    <t>FRENCHTOWN 
FIRE</t>
  </si>
  <si>
    <t>*For mixed used buildings - for example retail and office - please contact the Planning, Development &amp; Sustainability Department</t>
  </si>
  <si>
    <t>RESIDENTIAL IMPACT FEES</t>
  </si>
  <si>
    <t>LOCATED WITHIN BONNER SERVICE AREA</t>
  </si>
  <si>
    <t>SQUARE FOOTAGE</t>
  </si>
  <si>
    <t xml:space="preserve">SHERIFF </t>
  </si>
  <si>
    <t>TRANSPORTATION
SHARED USE PATHS</t>
  </si>
  <si>
    <r>
      <t xml:space="preserve">Residential </t>
    </r>
    <r>
      <rPr>
        <sz val="11"/>
        <color theme="1"/>
        <rFont val="Calibri"/>
        <family val="2"/>
      </rPr>
      <t>≤</t>
    </r>
    <r>
      <rPr>
        <sz val="11"/>
        <color theme="1"/>
        <rFont val="Calibri"/>
        <family val="2"/>
        <scheme val="minor"/>
      </rPr>
      <t>750</t>
    </r>
  </si>
  <si>
    <t>Residential 751-1000</t>
  </si>
  <si>
    <t>Residential 1001-1250</t>
  </si>
  <si>
    <t>Residential 1251-1500</t>
  </si>
  <si>
    <t>Residential 1501-1750</t>
  </si>
  <si>
    <t>Residential 1751-2000</t>
  </si>
  <si>
    <t>Residential 2001-2250</t>
  </si>
  <si>
    <t>Residential 2251-2500</t>
  </si>
  <si>
    <t>Residential 2501-2750</t>
  </si>
  <si>
    <t>Residential 2751-3000</t>
  </si>
  <si>
    <t>Residential 3001-3250</t>
  </si>
  <si>
    <t>Residential 3521-3500</t>
  </si>
  <si>
    <t>Residential 3501-3750</t>
  </si>
  <si>
    <t>Residential 3751-4000</t>
  </si>
  <si>
    <t>Residential 4001+</t>
  </si>
  <si>
    <t>LOCATED WITHIN CENTRAL MISSOULA SERVICE AREA</t>
  </si>
  <si>
    <t>LOCATED WITHIN FRENCHTOWN SERVICE AREA - OUTSIDE FRENCHTOWN RURAL FIRE DISTRICT</t>
  </si>
  <si>
    <t>LOCATED WITHIN FRENCHTOWN SERVICE AREA AND FRENCHTOWN RURAL FIRE DISTRICT</t>
  </si>
  <si>
    <t>FRENCHTOWN
FIRE</t>
  </si>
  <si>
    <t>LOCATED WITHIN LOLO SERVICE AREA</t>
  </si>
  <si>
    <t>LOCATED WITHIN SEELEY SERVICE AREA</t>
  </si>
  <si>
    <t>LOLO SEWER AND WATER IMPACT FEES</t>
  </si>
  <si>
    <t>SUMMARY OF IMPACT FEES - SEWER LINE CONNECTION</t>
  </si>
  <si>
    <t>SERVICE LINE DIAMETER</t>
  </si>
  <si>
    <t>EQUIVALENCY FACTOR</t>
  </si>
  <si>
    <t>IMPACT FEE</t>
  </si>
  <si>
    <t>Single Family</t>
  </si>
  <si>
    <t>N/A</t>
  </si>
  <si>
    <t>3/4"</t>
  </si>
  <si>
    <t>1"</t>
  </si>
  <si>
    <t>1 1/4"</t>
  </si>
  <si>
    <t>1 1/2"</t>
  </si>
  <si>
    <t>2"</t>
  </si>
  <si>
    <t>SUMMARY OF IMPACT FEES - WATER LINE CONNECTION</t>
  </si>
  <si>
    <t>2026 IMPACT FEE ESTIMATOR 
MIXED USE</t>
  </si>
  <si>
    <t>For new development building permits and land use/zoning compliance permits completed after Oct. 1, 2025. This worksheet is a NON-BINDING ESTIMATE.</t>
  </si>
  <si>
    <t>Automatically calculated impact fees based on input from sections A, B, C and D</t>
  </si>
  <si>
    <t>CATEGORY:</t>
  </si>
  <si>
    <t>SHERIFF:</t>
  </si>
  <si>
    <t>EMERGENCY MANAGEMENT:</t>
  </si>
  <si>
    <t>FIRE DISTRICT LOOKUP LINK:</t>
  </si>
  <si>
    <t>CLICK HERE</t>
  </si>
  <si>
    <t>TRANSPORTATION SHARED USE PATH:</t>
  </si>
  <si>
    <t>SERVICE AREA:</t>
  </si>
  <si>
    <t xml:space="preserve"> SERVICE AREA LOOKUP LINK:</t>
  </si>
  <si>
    <t>*LOLO RSID SEWER CONNECTION:</t>
  </si>
  <si>
    <t>PROPOSED (SQ.FT.)</t>
  </si>
  <si>
    <t>EXISTING (SQ.FT.)</t>
  </si>
  <si>
    <t>*LOLO RSID WATER CONNECTION:</t>
  </si>
  <si>
    <t>RETAIL/
COMMERCIAL</t>
  </si>
  <si>
    <t>Will the project include a NEW or UPDATED sewer and/or water connection to the RSID 901 Lolo Sewer and Water System?</t>
  </si>
  <si>
    <t>Yes</t>
  </si>
  <si>
    <t>SEWER LINE CONNECTION</t>
  </si>
  <si>
    <t>PROPOSED  DIAMETER OF SERVICE LINE</t>
  </si>
  <si>
    <t>EXISTING DIAMETER OF SERVICE LINE</t>
  </si>
  <si>
    <t>WATER LINE CONNECTION</t>
  </si>
  <si>
    <t>*Are you currently located in the Lolo RSID 901, but have not been receiving sewer and or water services?</t>
  </si>
  <si>
    <t>*In accordance with Resolution 2026-050, the Chief Public Works Officer shall provide an appropriate discount for new service lines to properties within Rural Special Improvement District 901that have not been receiving sewer and/or water services but which may have been eligible to.</t>
  </si>
  <si>
    <t>SQ.FT.</t>
  </si>
  <si>
    <t xml:space="preserve">PERCENT </t>
  </si>
  <si>
    <t>EMERGENCY SERVICES</t>
  </si>
  <si>
    <r>
      <t>Residential Sq.Ft. Determination (</t>
    </r>
    <r>
      <rPr>
        <b/>
        <sz val="11"/>
        <color theme="1"/>
        <rFont val="Calibri"/>
        <family val="2"/>
        <scheme val="minor"/>
      </rPr>
      <t>Total Sq.Ft.</t>
    </r>
    <r>
      <rPr>
        <sz val="11"/>
        <color theme="1"/>
        <rFont val="Calibri"/>
        <family val="2"/>
        <scheme val="minor"/>
      </rPr>
      <t>)</t>
    </r>
  </si>
  <si>
    <r>
      <t>Residential Sq.Ft. Determination (</t>
    </r>
    <r>
      <rPr>
        <b/>
        <sz val="11"/>
        <color theme="1"/>
        <rFont val="Calibri"/>
        <family val="2"/>
        <scheme val="minor"/>
      </rPr>
      <t>Existing Sq.Ft.</t>
    </r>
    <r>
      <rPr>
        <sz val="11"/>
        <color theme="1"/>
        <rFont val="Calibri"/>
        <family val="2"/>
        <scheme val="minor"/>
      </rPr>
      <t>)</t>
    </r>
  </si>
  <si>
    <t>Difference</t>
  </si>
  <si>
    <t>RETAIL/COMMERCIAL</t>
  </si>
  <si>
    <t>NON-RESIDENTIAL TOTAL</t>
  </si>
  <si>
    <r>
      <t xml:space="preserve">IMPACT FEE SCHEDULE
</t>
    </r>
    <r>
      <rPr>
        <sz val="11"/>
        <color rgb="FF395F6F"/>
        <rFont val="Avenir Next LT Pro"/>
        <family val="2"/>
      </rPr>
      <t>Effective October 1, 2025</t>
    </r>
    <r>
      <rPr>
        <b/>
        <sz val="16"/>
        <color rgb="FF395F6F"/>
        <rFont val="Avenir Next LT Pro"/>
        <family val="2"/>
      </rPr>
      <t xml:space="preserve">
</t>
    </r>
    <r>
      <rPr>
        <sz val="11"/>
        <color rgb="FF395F6F"/>
        <rFont val="Avenir Next LT Pro"/>
        <family val="2"/>
      </rPr>
      <t>*does not include card processing fee if applicable</t>
    </r>
  </si>
  <si>
    <t>LOCATED WITHIN MISSOULA COUNTY AND CITY OF MISSOULA</t>
  </si>
  <si>
    <t>COUNTY SHERIFF</t>
  </si>
  <si>
    <t>COUNTY EMERGENCY 
MANAGEMENT</t>
  </si>
  <si>
    <t>CITY IMPACT FEES COMBINED (per 1,000 sq.ft.)</t>
  </si>
  <si>
    <t>LOCATED WITHIN CENTRAL MISSOULA SERVICE AREA AND CITY OF MISSOULA</t>
  </si>
  <si>
    <t xml:space="preserve">COUNTY SHERIFF </t>
  </si>
  <si>
    <t>COUNTY SHARED USE PATHS</t>
  </si>
  <si>
    <t>CITY IMPACT FEES COMBINED</t>
  </si>
  <si>
    <t>NONRESIDENTIAL</t>
  </si>
  <si>
    <t>EMERGENCY MANAGEMENT</t>
  </si>
  <si>
    <t>FRENCHTOWN FIRE DISTRICT</t>
  </si>
  <si>
    <t>Residential &lt;750</t>
  </si>
  <si>
    <r>
      <rPr>
        <sz val="11"/>
        <color theme="1"/>
        <rFont val="Calibri"/>
        <family val="2"/>
      </rPr>
      <t>≤</t>
    </r>
    <r>
      <rPr>
        <sz val="11"/>
        <color theme="1"/>
        <rFont val="Calibri"/>
        <family val="2"/>
        <scheme val="minor"/>
      </rPr>
      <t>750</t>
    </r>
  </si>
  <si>
    <t>751-1000</t>
  </si>
  <si>
    <t>1001-1250</t>
  </si>
  <si>
    <t>1251-1500</t>
  </si>
  <si>
    <t>1501-1750</t>
  </si>
  <si>
    <t>1751-2000</t>
  </si>
  <si>
    <t>2001-2250</t>
  </si>
  <si>
    <t>2251-2500</t>
  </si>
  <si>
    <t>2501-2750</t>
  </si>
  <si>
    <t>2751-3000</t>
  </si>
  <si>
    <t>3001-3250</t>
  </si>
  <si>
    <t>3251-3500</t>
  </si>
  <si>
    <t>3501-3750</t>
  </si>
  <si>
    <t>3751-4000</t>
  </si>
  <si>
    <t>4001+</t>
  </si>
  <si>
    <t>TRANSPORTATION SHARED-USE PATH</t>
  </si>
  <si>
    <t>SHARED-USE PATH</t>
  </si>
  <si>
    <t>Bonner</t>
  </si>
  <si>
    <t>Central Missoula</t>
  </si>
  <si>
    <t>Frenchtown</t>
  </si>
  <si>
    <t>Lolo</t>
  </si>
  <si>
    <t>Seeley</t>
  </si>
  <si>
    <t>Residential</t>
  </si>
  <si>
    <t>Mixed</t>
  </si>
  <si>
    <t>CREDIT CARD</t>
  </si>
  <si>
    <t>CREDIT CARD FEE</t>
  </si>
  <si>
    <t>No</t>
  </si>
  <si>
    <t>SERVICE AREA</t>
  </si>
  <si>
    <t>SQ.FT. FROM</t>
  </si>
  <si>
    <t>SQ.FT. TO</t>
  </si>
  <si>
    <t>This worksheet contains the calculation data associated with the Impact Fees applied to new and growth related connections to the Lolo Sewer and Water System</t>
  </si>
  <si>
    <t>SEWER SERVICE LINE CONNECTION</t>
  </si>
  <si>
    <t>SEWER SERVICE LINE DIAMETER</t>
  </si>
  <si>
    <t>WATER SERVICE LINE CONNECTION</t>
  </si>
  <si>
    <t>WATER LINE DIAMETER</t>
  </si>
  <si>
    <t>Proposed Diameter of Service Line</t>
  </si>
  <si>
    <t>Existing Diameter of Service Line</t>
  </si>
  <si>
    <t>Fee Difference</t>
  </si>
  <si>
    <t>DATA FIELDS</t>
  </si>
  <si>
    <t>LOLO WATER AND SEWER RSID 901</t>
  </si>
  <si>
    <t>SUMMARY OF WATER AND SEWER SERVICE LINE CONNECTION FEES*</t>
  </si>
  <si>
    <t>SEWER CONNECTION SERVICE LINE SIZE</t>
  </si>
  <si>
    <t>Other Contact Public Works</t>
  </si>
  <si>
    <t>Contact Public Works</t>
  </si>
  <si>
    <t>*From Table 8 of 2025 Impact Fee Study conducted by  HDR, Inc.</t>
  </si>
  <si>
    <t>WATER CONNECTION SERVICE LINE SIZE</t>
  </si>
  <si>
    <t>*From Table 5 of 2025 Impact Fee Study conducted by  HDR, Inc.</t>
  </si>
  <si>
    <t>*Impact Fees for the Lolo Water and Sewer System will be subject to the annual fee increase starting July 1, 2027.</t>
  </si>
  <si>
    <t>SUMMARY OF IMPACT FEES - SEWER LINE CONNECTION*</t>
  </si>
  <si>
    <t>SUMMARY OF IMPACT FEES - WATER LINE CONNECTION*</t>
  </si>
  <si>
    <t>MISSOULA RURAL FIRE DISTRICT</t>
  </si>
  <si>
    <t>LOCATED WITHINTHE MISSOULA RURAL FIRE DISTRICT?</t>
  </si>
  <si>
    <t>TRANSPORTATION SHARED USE PATHS</t>
  </si>
  <si>
    <t>FRENCHTOWN RURAL FIRE DISTRICT</t>
  </si>
  <si>
    <t>MISSOULA RURAL FIRE DISTRICT*</t>
  </si>
  <si>
    <t>Impact fee development categories are defined as follows:</t>
  </si>
  <si>
    <t>FRENCHTOWN RURAL FIRE DISTRICT:</t>
  </si>
  <si>
    <t>MISSOULA RURAL FIRE DISTRICT:</t>
  </si>
  <si>
    <t>SECTION A 
CATEGORY</t>
  </si>
  <si>
    <t>SECTION B 
FIRE DISTRICT</t>
  </si>
  <si>
    <t>SECTION C
SERVICE AREA AND SQUARE FOOTAGE</t>
  </si>
  <si>
    <t>SECTION D
LOLO SEWER AND WATER</t>
  </si>
  <si>
    <t xml:space="preserve">• Pursuant to MCA 7-6-1602(5)(b), the annual fee adjustment is calculated based upon the Producer Price Index (PPI) for all commodities using the 1982-84 base of 100. </t>
  </si>
  <si>
    <t xml:space="preserve">TOTAL ESTIMATED FEE: </t>
  </si>
  <si>
    <t>A transaction fee of 3.2% will be added to any payments made by credit card</t>
  </si>
  <si>
    <t>SECTION E
IMPACT FEES</t>
  </si>
  <si>
    <t xml:space="preserve">*Missoula Rural Fire District Fees and Fee Schedule are calculated using  Figure 2. "Maximum Supportable Impact Fee Schedule" on page 10 of the June 4, 2026 Impact Fee Study </t>
  </si>
  <si>
    <t xml:space="preserve">Total Sq.Ft. </t>
  </si>
  <si>
    <t>Proposed Sq. Ft. of Additional or New Institutional Space</t>
  </si>
  <si>
    <t>Proposed Sq. Ft. of Additional or New Industrial Space</t>
  </si>
  <si>
    <t>Proposed Sq. Ft. of Additional or New Retail/Commercial Space</t>
  </si>
  <si>
    <t>Proposed Sq. Ft. of Additional or Office Space</t>
  </si>
  <si>
    <t>RESIDENTIAL TOTAL</t>
  </si>
  <si>
    <t>TOTAL (RESIDENTIAL AND NON-RESIDENTIAL)</t>
  </si>
  <si>
    <t>≤750</t>
  </si>
  <si>
    <r>
      <t>IMPACT FEE SCHEDULE
Effective August 13, 2026</t>
    </r>
    <r>
      <rPr>
        <sz val="12"/>
        <rFont val="Avenir Next LT Pro"/>
        <family val="2"/>
      </rPr>
      <t xml:space="preserve">
Annual Fee Adjustment of 6.03% effective July 1, 2026
*does not include card processing fee if applicable</t>
    </r>
  </si>
  <si>
    <t>SHERIFF AND EMERGENCY MANAGEMENT
APPLIED TO ALL LOCATIONS IN MISSOULA COUNTY</t>
  </si>
  <si>
    <t>TRANSPORTATION SHARED-USE PATH
APPLIED BASED ON SERVICE AREA</t>
  </si>
  <si>
    <t>NON-RESIDENTIAL</t>
  </si>
  <si>
    <t>FRENCHTOWN RURAL FIRE DISTRICT*</t>
  </si>
  <si>
    <t>*Applied if the project is located within the service area associated with the rural fire district.</t>
  </si>
  <si>
    <t>RURAL FIRE DISTRICTS
APPLIED BASED ON PROJECT LOCATION</t>
  </si>
  <si>
    <t>APPLIED TO ALL LOCATIONS WITHIN MISSOULA COUNTY</t>
  </si>
  <si>
    <t>Non-residential impact fees are assessed per 1,000 square feet per category as the sum across each: Sheriff, Emergency Management and the Rural Fire District</t>
  </si>
  <si>
    <t>Residential impact fees are assessed based on the square footage of residential space and calculated as the sum across each: Sheriff, Emergency Management, the Rural Fire District, Transportation and Shared Use Paths, and Lolo Sewer and Water.</t>
  </si>
  <si>
    <t>LOCATED WITHIN FRENCHTOWN RURAL FIRE DISTRICT?</t>
  </si>
  <si>
    <t xml:space="preserve">
APPLIED TO NEW OR UPDATED SEWER AND/OR WATER CONNECTIONS TO THE RSID 901 LOLO SEWER AND WATER SYSTEM</t>
  </si>
  <si>
    <t>FRENCHTOWN RURAL OR MISSOULA RURAL FIRE DISTRICT</t>
  </si>
  <si>
    <t>Drop Down List Data for Estimator</t>
  </si>
  <si>
    <t>• Additionally, development impact fees for Lolo Sewer and Water system facilities are imposed on new development proposed to connect to or require expanded service from the Lolo sewer and water systems.</t>
  </si>
  <si>
    <t xml:space="preserve">• Locate your Service Area, Fire District and the Lolo Sewer and Water RSID 901 – Enter Your Address and Select the Map Layer </t>
  </si>
  <si>
    <t>PER RESOLUTION 2026-050, Impact fees apply to all new developments including residential, industrial, institutional, commercial/retail and office space developments.</t>
  </si>
  <si>
    <t>Complete ALL Sections A through D as described in the order shown with whole number values.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</si>
</sst>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quot;$&quot;#,##0.00"/>
    <numFmt numFmtId="165" formatCode="&quot;$&quot;#,##0"/>
  </numFmts>
  <fonts count="46" x14ac:knownFonts="1">
    <font>
      <sz val="11"/>
      <color theme="1"/>
      <name val="Calibri"/>
      <family val="2"/>
      <scheme val="minor"/>
    </font>
    <font>
      <b/>
      <sz val="11"/>
      <color theme="1"/>
      <name val="Calibri"/>
      <family val="2"/>
      <scheme val="minor"/>
    </font>
    <font>
      <b/>
      <sz val="16"/>
      <color rgb="FF395F6F"/>
      <name val="Avenir Next LT Pro"/>
      <family val="2"/>
    </font>
    <font>
      <b/>
      <sz val="14"/>
      <color rgb="FFACB55C"/>
      <name val="Avenir Next LT Pro"/>
      <family val="2"/>
    </font>
    <font>
      <sz val="11"/>
      <name val="Calibri"/>
      <family val="2"/>
      <scheme val="minor"/>
    </font>
    <font>
      <b/>
      <sz val="12"/>
      <color theme="1"/>
      <name val="Avenir Next LT Pro"/>
      <family val="2"/>
    </font>
    <font>
      <sz val="11"/>
      <color rgb="FF395F6F"/>
      <name val="Avenir Next LT Pro"/>
      <family val="2"/>
    </font>
    <font>
      <sz val="11"/>
      <color theme="1"/>
      <name val="Calibri"/>
      <family val="2"/>
    </font>
    <font>
      <sz val="11"/>
      <color theme="1"/>
      <name val="Avenir Next LT Pro Light"/>
      <family val="2"/>
    </font>
    <font>
      <sz val="16"/>
      <color rgb="FF395F6F"/>
      <name val="Avenir Next LT Pro"/>
      <family val="2"/>
    </font>
    <font>
      <sz val="10"/>
      <color rgb="FF395F6F"/>
      <name val="Avenir Next LT Pro"/>
      <family val="2"/>
    </font>
    <font>
      <b/>
      <sz val="10"/>
      <color rgb="FF395F6F"/>
      <name val="Avenir Next LT Pro"/>
      <family val="2"/>
    </font>
    <font>
      <b/>
      <sz val="11"/>
      <color theme="0"/>
      <name val="Calibri"/>
      <family val="2"/>
      <scheme val="minor"/>
    </font>
    <font>
      <u/>
      <sz val="11"/>
      <color theme="10"/>
      <name val="Calibri"/>
      <family val="2"/>
      <scheme val="minor"/>
    </font>
    <font>
      <b/>
      <sz val="11"/>
      <color theme="1"/>
      <name val="Avenir Next LT Pro Light"/>
      <family val="2"/>
    </font>
    <font>
      <b/>
      <sz val="11"/>
      <color theme="0"/>
      <name val="Avenir Next LT Pro Light"/>
      <family val="2"/>
    </font>
    <font>
      <b/>
      <sz val="16"/>
      <color theme="1"/>
      <name val="Avenir Next LT Pro"/>
      <family val="2"/>
    </font>
    <font>
      <sz val="14"/>
      <color theme="1"/>
      <name val="Calibri"/>
      <family val="2"/>
      <scheme val="minor"/>
    </font>
    <font>
      <b/>
      <strike/>
      <sz val="11"/>
      <color theme="1"/>
      <name val="Calibri"/>
      <family val="2"/>
      <scheme val="minor"/>
    </font>
    <font>
      <strike/>
      <sz val="11"/>
      <color theme="1"/>
      <name val="Calibri"/>
      <family val="2"/>
      <scheme val="minor"/>
    </font>
    <font>
      <b/>
      <sz val="11"/>
      <color rgb="FF395F6F"/>
      <name val="Avenir Next LT Pro"/>
      <family val="2"/>
    </font>
    <font>
      <b/>
      <sz val="20"/>
      <color theme="0"/>
      <name val="Avenir Next LT Pro"/>
      <family val="2"/>
    </font>
    <font>
      <b/>
      <sz val="11"/>
      <color theme="1"/>
      <name val="Avenir Next LT Pro"/>
      <family val="2"/>
    </font>
    <font>
      <sz val="11"/>
      <color theme="1"/>
      <name val="Avenir Next LT Pro"/>
      <family val="2"/>
    </font>
    <font>
      <b/>
      <sz val="14"/>
      <color theme="0"/>
      <name val="Avenir Next LT Pro"/>
      <family val="2"/>
    </font>
    <font>
      <sz val="14"/>
      <color theme="1"/>
      <name val="Avenir Next LT Pro"/>
      <family val="2"/>
    </font>
    <font>
      <b/>
      <sz val="11"/>
      <color theme="0"/>
      <name val="Avenir Next LT Pro"/>
      <family val="2"/>
    </font>
    <font>
      <b/>
      <u/>
      <sz val="14"/>
      <color theme="10"/>
      <name val="Avenir Next LT Pro"/>
      <family val="2"/>
    </font>
    <font>
      <i/>
      <sz val="11"/>
      <color theme="1"/>
      <name val="Calibri"/>
      <family val="2"/>
      <scheme val="minor"/>
    </font>
    <font>
      <b/>
      <sz val="12"/>
      <color theme="1"/>
      <name val="Avenir Next LT Pro Demi"/>
      <family val="2"/>
    </font>
    <font>
      <b/>
      <sz val="16"/>
      <name val="Avenir Next LT Pro"/>
      <family val="2"/>
    </font>
    <font>
      <b/>
      <sz val="14"/>
      <name val="Avenir Next LT Pro"/>
      <family val="2"/>
    </font>
    <font>
      <b/>
      <sz val="20"/>
      <name val="Avenir Next LT Pro"/>
      <family val="2"/>
    </font>
    <font>
      <b/>
      <sz val="26"/>
      <color theme="1"/>
      <name val="Calibri"/>
      <family val="2"/>
      <scheme val="minor"/>
    </font>
    <font>
      <sz val="26"/>
      <color theme="1"/>
      <name val="Calibri"/>
      <family val="2"/>
      <scheme val="minor"/>
    </font>
    <font>
      <b/>
      <sz val="14"/>
      <color theme="1"/>
      <name val="Avenir Next LT Pro"/>
      <family val="2"/>
    </font>
    <font>
      <sz val="14"/>
      <name val="Avenir Next LT Pro"/>
      <family val="2"/>
    </font>
    <font>
      <i/>
      <sz val="14"/>
      <color theme="1"/>
      <name val="Avenir Next LT Pro"/>
      <family val="2"/>
    </font>
    <font>
      <sz val="12"/>
      <color theme="1"/>
      <name val="Avenir Next LT Pro"/>
      <family val="2"/>
    </font>
    <font>
      <b/>
      <sz val="12"/>
      <name val="Avenir Next LT Pro"/>
      <family val="2"/>
    </font>
    <font>
      <sz val="12"/>
      <name val="Avenir Next LT Pro"/>
      <family val="2"/>
    </font>
    <font>
      <b/>
      <sz val="12"/>
      <color rgb="FF395F6F"/>
      <name val="Avenir Next LT Pro"/>
      <family val="2"/>
    </font>
    <font>
      <i/>
      <sz val="12"/>
      <color theme="1"/>
      <name val="Avenir Next LT Pro"/>
      <family val="2"/>
    </font>
    <font>
      <i/>
      <sz val="12"/>
      <name val="Avenir Next LT Pro"/>
      <family val="2"/>
    </font>
    <font>
      <b/>
      <u/>
      <sz val="12"/>
      <color theme="10"/>
      <name val="Avenir Next LT Pro"/>
      <family val="2"/>
    </font>
    <font>
      <b/>
      <u/>
      <sz val="16"/>
      <color theme="10"/>
      <name val="Avenir Next LT Pro"/>
      <family val="2"/>
    </font>
  </fonts>
  <fills count="13">
    <fill>
      <patternFill patternType="none"/>
    </fill>
    <fill>
      <patternFill patternType="gray125"/>
    </fill>
    <fill>
      <patternFill patternType="solid">
        <fgColor rgb="FFE3E1DC"/>
        <bgColor indexed="64"/>
      </patternFill>
    </fill>
    <fill>
      <patternFill patternType="solid">
        <fgColor rgb="FF38444B"/>
        <bgColor indexed="64"/>
      </patternFill>
    </fill>
    <fill>
      <patternFill patternType="solid">
        <fgColor theme="0"/>
        <bgColor indexed="64"/>
      </patternFill>
    </fill>
    <fill>
      <patternFill patternType="solid">
        <fgColor theme="8" tint="0.79998168889431442"/>
        <bgColor indexed="64"/>
      </patternFill>
    </fill>
    <fill>
      <patternFill patternType="solid">
        <fgColor rgb="FFFFFF00"/>
        <bgColor indexed="64"/>
      </patternFill>
    </fill>
    <fill>
      <patternFill patternType="solid">
        <fgColor rgb="FF92D050"/>
        <bgColor indexed="64"/>
      </patternFill>
    </fill>
    <fill>
      <patternFill patternType="solid">
        <fgColor rgb="FF00CC99"/>
        <bgColor indexed="64"/>
      </patternFill>
    </fill>
    <fill>
      <patternFill patternType="solid">
        <fgColor theme="9" tint="0.79998168889431442"/>
        <bgColor indexed="64"/>
      </patternFill>
    </fill>
    <fill>
      <patternFill patternType="solid">
        <fgColor rgb="FFB4C4CC"/>
        <bgColor indexed="64"/>
      </patternFill>
    </fill>
    <fill>
      <patternFill patternType="solid">
        <fgColor rgb="FFACEBEA"/>
        <bgColor indexed="64"/>
      </patternFill>
    </fill>
    <fill>
      <patternFill patternType="solid">
        <fgColor indexed="65"/>
        <bgColor indexed="64"/>
      </patternFill>
    </fill>
  </fills>
  <borders count="65">
    <border>
      <left/>
      <right/>
      <top/>
      <bottom/>
      <diagonal/>
    </border>
    <border>
      <left style="hair">
        <color indexed="64"/>
      </left>
      <right style="hair">
        <color indexed="64"/>
      </right>
      <top style="hair">
        <color indexed="64"/>
      </top>
      <bottom style="hair">
        <color indexed="64"/>
      </bottom>
      <diagonal/>
    </border>
    <border>
      <left style="medium">
        <color indexed="64"/>
      </left>
      <right style="hair">
        <color indexed="64"/>
      </right>
      <top style="medium">
        <color indexed="64"/>
      </top>
      <bottom style="hair">
        <color indexed="64"/>
      </bottom>
      <diagonal/>
    </border>
    <border>
      <left style="hair">
        <color indexed="64"/>
      </left>
      <right style="hair">
        <color indexed="64"/>
      </right>
      <top style="medium">
        <color indexed="64"/>
      </top>
      <bottom style="hair">
        <color indexed="64"/>
      </bottom>
      <diagonal/>
    </border>
    <border>
      <left style="hair">
        <color indexed="64"/>
      </left>
      <right style="medium">
        <color indexed="64"/>
      </right>
      <top style="medium">
        <color indexed="64"/>
      </top>
      <bottom style="hair">
        <color indexed="64"/>
      </bottom>
      <diagonal/>
    </border>
    <border>
      <left style="medium">
        <color indexed="64"/>
      </left>
      <right style="hair">
        <color indexed="64"/>
      </right>
      <top style="hair">
        <color indexed="64"/>
      </top>
      <bottom style="hair">
        <color indexed="64"/>
      </bottom>
      <diagonal/>
    </border>
    <border>
      <left style="hair">
        <color indexed="64"/>
      </left>
      <right style="medium">
        <color indexed="64"/>
      </right>
      <top style="hair">
        <color indexed="64"/>
      </top>
      <bottom style="hair">
        <color indexed="64"/>
      </bottom>
      <diagonal/>
    </border>
    <border>
      <left style="medium">
        <color indexed="64"/>
      </left>
      <right style="hair">
        <color indexed="64"/>
      </right>
      <top style="hair">
        <color indexed="64"/>
      </top>
      <bottom style="medium">
        <color indexed="64"/>
      </bottom>
      <diagonal/>
    </border>
    <border>
      <left style="hair">
        <color indexed="64"/>
      </left>
      <right style="hair">
        <color indexed="64"/>
      </right>
      <top style="hair">
        <color indexed="64"/>
      </top>
      <bottom style="medium">
        <color indexed="64"/>
      </bottom>
      <diagonal/>
    </border>
    <border>
      <left style="hair">
        <color indexed="64"/>
      </left>
      <right style="medium">
        <color indexed="64"/>
      </right>
      <top style="hair">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right/>
      <top style="medium">
        <color indexed="64"/>
      </top>
      <bottom/>
      <diagonal/>
    </border>
    <border>
      <left/>
      <right/>
      <top/>
      <bottom style="medium">
        <color indexed="64"/>
      </bottom>
      <diagonal/>
    </border>
    <border>
      <left/>
      <right style="medium">
        <color indexed="64"/>
      </right>
      <top style="medium">
        <color indexed="64"/>
      </top>
      <bottom/>
      <diagonal/>
    </border>
    <border>
      <left/>
      <right style="medium">
        <color indexed="64"/>
      </right>
      <top/>
      <bottom/>
      <diagonal/>
    </border>
    <border>
      <left style="medium">
        <color indexed="64"/>
      </left>
      <right/>
      <top/>
      <bottom/>
      <diagonal/>
    </border>
    <border>
      <left/>
      <right style="medium">
        <color indexed="64"/>
      </right>
      <top/>
      <bottom style="medium">
        <color indexed="64"/>
      </bottom>
      <diagonal/>
    </border>
    <border>
      <left style="medium">
        <color indexed="64"/>
      </left>
      <right/>
      <top style="medium">
        <color indexed="64"/>
      </top>
      <bottom/>
      <diagonal/>
    </border>
    <border>
      <left style="medium">
        <color indexed="64"/>
      </left>
      <right/>
      <top/>
      <bottom style="medium">
        <color indexed="64"/>
      </bottom>
      <diagonal/>
    </border>
    <border>
      <left style="medium">
        <color indexed="64"/>
      </left>
      <right style="medium">
        <color indexed="64"/>
      </right>
      <top/>
      <bottom style="medium">
        <color indexed="64"/>
      </bottom>
      <diagonal/>
    </border>
    <border>
      <left/>
      <right style="thin">
        <color indexed="64"/>
      </right>
      <top style="medium">
        <color indexed="64"/>
      </top>
      <bottom style="medium">
        <color indexed="64"/>
      </bottom>
      <diagonal/>
    </border>
    <border>
      <left style="thin">
        <color indexed="64"/>
      </left>
      <right/>
      <top/>
      <bottom/>
      <diagonal/>
    </border>
    <border>
      <left style="hair">
        <color indexed="64"/>
      </left>
      <right style="thin">
        <color indexed="64"/>
      </right>
      <top style="medium">
        <color indexed="64"/>
      </top>
      <bottom style="hair">
        <color indexed="64"/>
      </bottom>
      <diagonal/>
    </border>
    <border>
      <left style="hair">
        <color indexed="64"/>
      </left>
      <right style="thin">
        <color indexed="64"/>
      </right>
      <top style="hair">
        <color indexed="64"/>
      </top>
      <bottom style="hair">
        <color indexed="64"/>
      </bottom>
      <diagonal/>
    </border>
    <border>
      <left style="hair">
        <color indexed="64"/>
      </left>
      <right style="thin">
        <color indexed="64"/>
      </right>
      <top style="hair">
        <color indexed="64"/>
      </top>
      <bottom style="medium">
        <color indexed="64"/>
      </bottom>
      <diagonal/>
    </border>
    <border>
      <left style="medium">
        <color indexed="64"/>
      </left>
      <right style="hair">
        <color indexed="64"/>
      </right>
      <top/>
      <bottom style="hair">
        <color indexed="64"/>
      </bottom>
      <diagonal/>
    </border>
    <border>
      <left style="hair">
        <color indexed="64"/>
      </left>
      <right style="hair">
        <color indexed="64"/>
      </right>
      <top/>
      <bottom style="medium">
        <color indexed="64"/>
      </bottom>
      <diagonal/>
    </border>
    <border>
      <left style="hair">
        <color indexed="64"/>
      </left>
      <right style="medium">
        <color indexed="64"/>
      </right>
      <top/>
      <bottom style="hair">
        <color indexed="64"/>
      </bottom>
      <diagonal/>
    </border>
    <border>
      <left style="medium">
        <color indexed="64"/>
      </left>
      <right/>
      <top/>
      <bottom style="hair">
        <color indexed="64"/>
      </bottom>
      <diagonal/>
    </border>
    <border>
      <left/>
      <right style="medium">
        <color indexed="64"/>
      </right>
      <top style="hair">
        <color indexed="64"/>
      </top>
      <bottom style="medium">
        <color indexed="64"/>
      </bottom>
      <diagonal/>
    </border>
    <border>
      <left style="hair">
        <color indexed="64"/>
      </left>
      <right style="hair">
        <color indexed="64"/>
      </right>
      <top/>
      <bottom style="hair">
        <color indexed="64"/>
      </bottom>
      <diagonal/>
    </border>
    <border>
      <left style="medium">
        <color indexed="64"/>
      </left>
      <right style="hair">
        <color indexed="64"/>
      </right>
      <top style="medium">
        <color indexed="64"/>
      </top>
      <bottom style="medium">
        <color indexed="64"/>
      </bottom>
      <diagonal/>
    </border>
    <border>
      <left style="hair">
        <color indexed="64"/>
      </left>
      <right style="hair">
        <color indexed="64"/>
      </right>
      <top style="medium">
        <color indexed="64"/>
      </top>
      <bottom style="medium">
        <color indexed="64"/>
      </bottom>
      <diagonal/>
    </border>
    <border>
      <left style="hair">
        <color indexed="64"/>
      </left>
      <right style="medium">
        <color indexed="64"/>
      </right>
      <top style="medium">
        <color indexed="64"/>
      </top>
      <bottom style="medium">
        <color indexed="64"/>
      </bottom>
      <diagonal/>
    </border>
    <border>
      <left style="medium">
        <color indexed="64"/>
      </left>
      <right style="medium">
        <color indexed="64"/>
      </right>
      <top/>
      <bottom style="hair">
        <color indexed="64"/>
      </bottom>
      <diagonal/>
    </border>
    <border>
      <left style="medium">
        <color indexed="64"/>
      </left>
      <right style="medium">
        <color indexed="64"/>
      </right>
      <top style="hair">
        <color indexed="64"/>
      </top>
      <bottom style="hair">
        <color indexed="64"/>
      </bottom>
      <diagonal/>
    </border>
    <border>
      <left style="medium">
        <color indexed="64"/>
      </left>
      <right style="medium">
        <color indexed="64"/>
      </right>
      <top style="hair">
        <color indexed="64"/>
      </top>
      <bottom style="medium">
        <color indexed="64"/>
      </bottom>
      <diagonal/>
    </border>
    <border>
      <left style="medium">
        <color indexed="64"/>
      </left>
      <right/>
      <top style="thin">
        <color indexed="64"/>
      </top>
      <bottom/>
      <diagonal/>
    </border>
    <border>
      <left style="thin">
        <color indexed="64"/>
      </left>
      <right style="medium">
        <color indexed="64"/>
      </right>
      <top style="thin">
        <color indexed="64"/>
      </top>
      <bottom/>
      <diagonal/>
    </border>
    <border>
      <left style="thin">
        <color indexed="64"/>
      </left>
      <right style="medium">
        <color indexed="64"/>
      </right>
      <top/>
      <bottom/>
      <diagonal/>
    </border>
    <border>
      <left style="thin">
        <color indexed="64"/>
      </left>
      <right style="medium">
        <color indexed="64"/>
      </right>
      <top/>
      <bottom style="medium">
        <color indexed="64"/>
      </bottom>
      <diagonal/>
    </border>
    <border>
      <left/>
      <right/>
      <top style="thin">
        <color indexed="64"/>
      </top>
      <bottom style="thin">
        <color indexed="64"/>
      </bottom>
      <diagonal/>
    </border>
    <border>
      <left style="medium">
        <color indexed="64"/>
      </left>
      <right/>
      <top style="thin">
        <color indexed="64"/>
      </top>
      <bottom style="medium">
        <color indexed="64"/>
      </bottom>
      <diagonal/>
    </border>
    <border>
      <left/>
      <right style="thin">
        <color indexed="64"/>
      </right>
      <top style="thin">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top style="thin">
        <color indexed="64"/>
      </top>
      <bottom style="thin">
        <color indexed="64"/>
      </bottom>
      <diagonal/>
    </border>
    <border>
      <left style="medium">
        <color indexed="64"/>
      </left>
      <right/>
      <top style="medium">
        <color indexed="64"/>
      </top>
      <bottom style="thin">
        <color indexed="64"/>
      </bottom>
      <diagonal/>
    </border>
    <border>
      <left/>
      <right style="medium">
        <color indexed="64"/>
      </right>
      <top style="medium">
        <color indexed="64"/>
      </top>
      <bottom style="thin">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style="hair">
        <color indexed="64"/>
      </left>
      <right/>
      <top style="medium">
        <color indexed="64"/>
      </top>
      <bottom style="hair">
        <color indexed="64"/>
      </bottom>
      <diagonal/>
    </border>
    <border>
      <left style="hair">
        <color indexed="64"/>
      </left>
      <right/>
      <top style="hair">
        <color indexed="64"/>
      </top>
      <bottom style="hair">
        <color indexed="64"/>
      </bottom>
      <diagonal/>
    </border>
    <border>
      <left style="hair">
        <color indexed="64"/>
      </left>
      <right/>
      <top style="hair">
        <color indexed="64"/>
      </top>
      <bottom style="medium">
        <color indexed="64"/>
      </bottom>
      <diagonal/>
    </border>
    <border>
      <left/>
      <right/>
      <top style="medium">
        <color indexed="64"/>
      </top>
      <bottom style="hair">
        <color indexed="64"/>
      </bottom>
      <diagonal/>
    </border>
    <border>
      <left/>
      <right style="medium">
        <color indexed="64"/>
      </right>
      <top style="medium">
        <color indexed="64"/>
      </top>
      <bottom style="hair">
        <color indexed="64"/>
      </bottom>
      <diagonal/>
    </border>
    <border>
      <left/>
      <right/>
      <top style="hair">
        <color indexed="64"/>
      </top>
      <bottom style="hair">
        <color indexed="64"/>
      </bottom>
      <diagonal/>
    </border>
    <border>
      <left/>
      <right style="medium">
        <color indexed="64"/>
      </right>
      <top style="hair">
        <color indexed="64"/>
      </top>
      <bottom style="hair">
        <color indexed="64"/>
      </bottom>
      <diagonal/>
    </border>
    <border>
      <left style="medium">
        <color indexed="64"/>
      </left>
      <right style="hair">
        <color indexed="64"/>
      </right>
      <top style="hair">
        <color indexed="64"/>
      </top>
      <bottom/>
      <diagonal/>
    </border>
    <border>
      <left/>
      <right/>
      <top style="hair">
        <color indexed="64"/>
      </top>
      <bottom style="medium">
        <color indexed="64"/>
      </bottom>
      <diagonal/>
    </border>
    <border>
      <left style="thin">
        <color indexed="64"/>
      </left>
      <right/>
      <top style="medium">
        <color indexed="64"/>
      </top>
      <bottom style="thin">
        <color indexed="64"/>
      </bottom>
      <diagonal/>
    </border>
  </borders>
  <cellStyleXfs count="2">
    <xf numFmtId="0" fontId="0" fillId="0" borderId="0"/>
    <xf numFmtId="0" fontId="13" fillId="0" borderId="0" applyNumberFormat="0" applyFill="0" applyBorder="0" applyAlignment="0" applyProtection="0"/>
  </cellStyleXfs>
  <cellXfs count="403">
    <xf numFmtId="0" fontId="0" fillId="0" borderId="0" xfId="0"/>
    <xf numFmtId="164" fontId="0" fillId="0" borderId="0" xfId="0" applyNumberFormat="1"/>
    <xf numFmtId="0" fontId="2" fillId="0" borderId="0" xfId="0" applyFont="1" applyAlignment="1">
      <alignment vertical="center"/>
    </xf>
    <xf numFmtId="0" fontId="3" fillId="0" borderId="0" xfId="0" applyFont="1"/>
    <xf numFmtId="0" fontId="1" fillId="0" borderId="0" xfId="0" applyFont="1" applyAlignment="1">
      <alignment horizontal="center"/>
    </xf>
    <xf numFmtId="165" fontId="0" fillId="0" borderId="1" xfId="0" applyNumberFormat="1" applyBorder="1"/>
    <xf numFmtId="0" fontId="1" fillId="0" borderId="2" xfId="0" applyFont="1" applyBorder="1" applyAlignment="1">
      <alignment horizontal="center"/>
    </xf>
    <xf numFmtId="0" fontId="1" fillId="0" borderId="3" xfId="0" applyFont="1" applyBorder="1" applyAlignment="1">
      <alignment horizontal="center"/>
    </xf>
    <xf numFmtId="0" fontId="1" fillId="0" borderId="3" xfId="0" applyFont="1" applyBorder="1" applyAlignment="1">
      <alignment horizontal="center" wrapText="1"/>
    </xf>
    <xf numFmtId="0" fontId="1" fillId="0" borderId="4" xfId="0" applyFont="1" applyBorder="1" applyAlignment="1">
      <alignment horizontal="center" wrapText="1"/>
    </xf>
    <xf numFmtId="0" fontId="0" fillId="0" borderId="5" xfId="0" applyBorder="1"/>
    <xf numFmtId="165" fontId="0" fillId="0" borderId="6" xfId="0" applyNumberFormat="1" applyBorder="1"/>
    <xf numFmtId="0" fontId="0" fillId="0" borderId="7" xfId="0" applyBorder="1"/>
    <xf numFmtId="165" fontId="0" fillId="0" borderId="8" xfId="0" applyNumberFormat="1" applyBorder="1"/>
    <xf numFmtId="165" fontId="0" fillId="0" borderId="9" xfId="0" applyNumberFormat="1" applyBorder="1"/>
    <xf numFmtId="164" fontId="1" fillId="0" borderId="3" xfId="0" applyNumberFormat="1" applyFont="1" applyBorder="1" applyAlignment="1">
      <alignment horizontal="center" wrapText="1"/>
    </xf>
    <xf numFmtId="164" fontId="0" fillId="0" borderId="1" xfId="0" applyNumberFormat="1" applyBorder="1"/>
    <xf numFmtId="164" fontId="1" fillId="0" borderId="3" xfId="0" applyNumberFormat="1" applyFont="1" applyBorder="1" applyAlignment="1">
      <alignment horizontal="center"/>
    </xf>
    <xf numFmtId="164" fontId="0" fillId="0" borderId="8" xfId="0" applyNumberFormat="1" applyBorder="1"/>
    <xf numFmtId="0" fontId="1" fillId="0" borderId="2" xfId="0" applyFont="1" applyBorder="1" applyAlignment="1">
      <alignment horizontal="center" wrapText="1"/>
    </xf>
    <xf numFmtId="0" fontId="0" fillId="0" borderId="0" xfId="0" applyAlignment="1">
      <alignment wrapText="1"/>
    </xf>
    <xf numFmtId="0" fontId="8" fillId="0" borderId="0" xfId="0" applyFont="1"/>
    <xf numFmtId="0" fontId="2" fillId="0" borderId="0" xfId="0" applyFont="1" applyAlignment="1">
      <alignment vertical="center" wrapText="1"/>
    </xf>
    <xf numFmtId="0" fontId="0" fillId="0" borderId="0" xfId="0" applyAlignment="1">
      <alignment horizontal="left"/>
    </xf>
    <xf numFmtId="4" fontId="0" fillId="0" borderId="0" xfId="0" applyNumberFormat="1"/>
    <xf numFmtId="3" fontId="0" fillId="0" borderId="0" xfId="0" applyNumberFormat="1"/>
    <xf numFmtId="0" fontId="1" fillId="0" borderId="0" xfId="0" applyFont="1"/>
    <xf numFmtId="10" fontId="0" fillId="0" borderId="0" xfId="0" applyNumberFormat="1"/>
    <xf numFmtId="0" fontId="0" fillId="0" borderId="0" xfId="0" applyProtection="1">
      <protection hidden="1"/>
    </xf>
    <xf numFmtId="164" fontId="0" fillId="0" borderId="0" xfId="0" applyNumberFormat="1" applyProtection="1">
      <protection hidden="1"/>
    </xf>
    <xf numFmtId="0" fontId="15" fillId="0" borderId="0" xfId="0" applyFont="1" applyAlignment="1" applyProtection="1">
      <alignment vertical="center" wrapText="1"/>
      <protection hidden="1"/>
    </xf>
    <xf numFmtId="0" fontId="14" fillId="0" borderId="21" xfId="0" applyFont="1" applyBorder="1" applyProtection="1">
      <protection hidden="1"/>
    </xf>
    <xf numFmtId="0" fontId="0" fillId="0" borderId="15" xfId="0" applyBorder="1" applyProtection="1">
      <protection hidden="1"/>
    </xf>
    <xf numFmtId="164" fontId="0" fillId="0" borderId="19" xfId="0" applyNumberFormat="1" applyBorder="1" applyProtection="1">
      <protection hidden="1"/>
    </xf>
    <xf numFmtId="0" fontId="14" fillId="0" borderId="19" xfId="0" applyFont="1" applyBorder="1" applyProtection="1">
      <protection hidden="1"/>
    </xf>
    <xf numFmtId="0" fontId="0" fillId="0" borderId="16" xfId="0" applyBorder="1" applyProtection="1">
      <protection hidden="1"/>
    </xf>
    <xf numFmtId="164" fontId="12" fillId="4" borderId="0" xfId="0" applyNumberFormat="1" applyFont="1" applyFill="1" applyAlignment="1" applyProtection="1">
      <alignment horizontal="center" vertical="center"/>
      <protection hidden="1"/>
    </xf>
    <xf numFmtId="0" fontId="0" fillId="0" borderId="19" xfId="0" applyBorder="1" applyProtection="1">
      <protection hidden="1"/>
    </xf>
    <xf numFmtId="0" fontId="0" fillId="0" borderId="22" xfId="0" applyBorder="1" applyProtection="1">
      <protection hidden="1"/>
    </xf>
    <xf numFmtId="0" fontId="14" fillId="0" borderId="16" xfId="0" applyFont="1" applyBorder="1" applyAlignment="1" applyProtection="1">
      <alignment horizontal="right"/>
      <protection hidden="1"/>
    </xf>
    <xf numFmtId="14" fontId="0" fillId="0" borderId="16" xfId="0" applyNumberFormat="1" applyBorder="1" applyProtection="1">
      <protection hidden="1"/>
    </xf>
    <xf numFmtId="0" fontId="0" fillId="0" borderId="0" xfId="0" applyAlignment="1" applyProtection="1">
      <alignment vertical="top" wrapText="1"/>
      <protection hidden="1"/>
    </xf>
    <xf numFmtId="0" fontId="0" fillId="0" borderId="0" xfId="0" applyAlignment="1" applyProtection="1">
      <alignment horizontal="center" wrapText="1"/>
      <protection hidden="1"/>
    </xf>
    <xf numFmtId="0" fontId="16" fillId="0" borderId="0" xfId="0" applyFont="1" applyAlignment="1">
      <alignment vertical="center" wrapText="1"/>
    </xf>
    <xf numFmtId="0" fontId="0" fillId="0" borderId="0" xfId="0" applyAlignment="1">
      <alignment vertical="center" wrapText="1"/>
    </xf>
    <xf numFmtId="0" fontId="1" fillId="0" borderId="0" xfId="0" applyFont="1" applyAlignment="1">
      <alignment wrapText="1"/>
    </xf>
    <xf numFmtId="0" fontId="1" fillId="0" borderId="0" xfId="0" applyFont="1" applyAlignment="1">
      <alignment horizontal="center" wrapText="1"/>
    </xf>
    <xf numFmtId="0" fontId="5" fillId="0" borderId="0" xfId="0" applyFont="1" applyAlignment="1">
      <alignment wrapText="1"/>
    </xf>
    <xf numFmtId="0" fontId="5" fillId="0" borderId="0" xfId="0" applyFont="1"/>
    <xf numFmtId="0" fontId="5" fillId="0" borderId="25" xfId="0" applyFont="1" applyBorder="1"/>
    <xf numFmtId="0" fontId="1" fillId="0" borderId="26" xfId="0" applyFont="1" applyBorder="1" applyAlignment="1">
      <alignment horizontal="center" wrapText="1"/>
    </xf>
    <xf numFmtId="165" fontId="0" fillId="0" borderId="27" xfId="0" applyNumberFormat="1" applyBorder="1"/>
    <xf numFmtId="165" fontId="0" fillId="0" borderId="28" xfId="0" applyNumberFormat="1" applyBorder="1"/>
    <xf numFmtId="165" fontId="4" fillId="0" borderId="27" xfId="0" applyNumberFormat="1" applyFont="1" applyBorder="1"/>
    <xf numFmtId="165" fontId="4" fillId="0" borderId="28" xfId="0" applyNumberFormat="1" applyFont="1" applyBorder="1"/>
    <xf numFmtId="0" fontId="0" fillId="0" borderId="16" xfId="0" applyBorder="1"/>
    <xf numFmtId="0" fontId="0" fillId="0" borderId="29" xfId="0" applyBorder="1"/>
    <xf numFmtId="0" fontId="1" fillId="0" borderId="10" xfId="0" applyFont="1" applyBorder="1" applyAlignment="1">
      <alignment wrapText="1"/>
    </xf>
    <xf numFmtId="0" fontId="0" fillId="0" borderId="11" xfId="0" applyBorder="1" applyAlignment="1">
      <alignment wrapText="1"/>
    </xf>
    <xf numFmtId="0" fontId="1" fillId="0" borderId="11" xfId="0" applyFont="1" applyBorder="1" applyAlignment="1">
      <alignment horizontal="center" wrapText="1"/>
    </xf>
    <xf numFmtId="0" fontId="1" fillId="0" borderId="12" xfId="0" applyFont="1" applyBorder="1" applyAlignment="1">
      <alignment horizontal="center" wrapText="1"/>
    </xf>
    <xf numFmtId="0" fontId="1" fillId="0" borderId="10" xfId="0" applyFont="1" applyBorder="1" applyAlignment="1">
      <alignment horizontal="left" wrapText="1"/>
    </xf>
    <xf numFmtId="0" fontId="0" fillId="0" borderId="2" xfId="0" applyBorder="1"/>
    <xf numFmtId="164" fontId="0" fillId="0" borderId="18" xfId="0" applyNumberFormat="1" applyBorder="1"/>
    <xf numFmtId="0" fontId="18" fillId="0" borderId="11" xfId="0" applyFont="1" applyBorder="1" applyAlignment="1">
      <alignment horizontal="center" wrapText="1"/>
    </xf>
    <xf numFmtId="164" fontId="19" fillId="0" borderId="0" xfId="0" applyNumberFormat="1" applyFont="1"/>
    <xf numFmtId="164" fontId="19" fillId="0" borderId="16" xfId="0" applyNumberFormat="1" applyFont="1" applyBorder="1"/>
    <xf numFmtId="0" fontId="18" fillId="0" borderId="0" xfId="0" applyFont="1" applyAlignment="1">
      <alignment wrapText="1"/>
    </xf>
    <xf numFmtId="4" fontId="18" fillId="0" borderId="0" xfId="0" applyNumberFormat="1" applyFont="1" applyAlignment="1">
      <alignment horizontal="left" wrapText="1"/>
    </xf>
    <xf numFmtId="0" fontId="18" fillId="0" borderId="0" xfId="0" applyFont="1" applyAlignment="1">
      <alignment horizontal="center" wrapText="1"/>
    </xf>
    <xf numFmtId="0" fontId="19" fillId="0" borderId="0" xfId="0" applyFont="1"/>
    <xf numFmtId="4" fontId="19" fillId="0" borderId="0" xfId="0" applyNumberFormat="1" applyFont="1"/>
    <xf numFmtId="0" fontId="0" fillId="0" borderId="0" xfId="0" applyAlignment="1">
      <alignment vertical="top" wrapText="1"/>
    </xf>
    <xf numFmtId="0" fontId="0" fillId="0" borderId="18" xfId="0" applyBorder="1"/>
    <xf numFmtId="0" fontId="22" fillId="0" borderId="0" xfId="0" applyFont="1" applyAlignment="1" applyProtection="1">
      <alignment vertical="center"/>
      <protection hidden="1"/>
    </xf>
    <xf numFmtId="0" fontId="23" fillId="0" borderId="0" xfId="0" applyFont="1" applyAlignment="1" applyProtection="1">
      <alignment vertical="center"/>
      <protection hidden="1"/>
    </xf>
    <xf numFmtId="164" fontId="26" fillId="0" borderId="18" xfId="0" applyNumberFormat="1" applyFont="1" applyBorder="1" applyAlignment="1" applyProtection="1">
      <alignment horizontal="center" vertical="center"/>
      <protection hidden="1"/>
    </xf>
    <xf numFmtId="164" fontId="26" fillId="0" borderId="17" xfId="0" applyNumberFormat="1" applyFont="1" applyBorder="1" applyAlignment="1" applyProtection="1">
      <alignment horizontal="center" vertical="center"/>
      <protection hidden="1"/>
    </xf>
    <xf numFmtId="0" fontId="5" fillId="0" borderId="13" xfId="0" applyFont="1" applyBorder="1" applyAlignment="1" applyProtection="1">
      <alignment horizontal="left" vertical="center" wrapText="1"/>
      <protection hidden="1"/>
    </xf>
    <xf numFmtId="0" fontId="23" fillId="0" borderId="18" xfId="0" applyFont="1" applyBorder="1" applyAlignment="1">
      <alignment vertical="center" wrapText="1"/>
    </xf>
    <xf numFmtId="0" fontId="5" fillId="0" borderId="20" xfId="0" applyFont="1" applyBorder="1" applyAlignment="1" applyProtection="1">
      <alignment horizontal="left" vertical="center" wrapText="1"/>
      <protection hidden="1"/>
    </xf>
    <xf numFmtId="0" fontId="23" fillId="0" borderId="18" xfId="0" applyFont="1" applyBorder="1"/>
    <xf numFmtId="0" fontId="23" fillId="0" borderId="0" xfId="0" applyFont="1" applyAlignment="1">
      <alignment vertical="center"/>
    </xf>
    <xf numFmtId="164" fontId="23" fillId="0" borderId="0" xfId="0" applyNumberFormat="1" applyFont="1"/>
    <xf numFmtId="0" fontId="23" fillId="0" borderId="0" xfId="0" applyFont="1"/>
    <xf numFmtId="164" fontId="23" fillId="0" borderId="0" xfId="0" applyNumberFormat="1" applyFont="1" applyAlignment="1">
      <alignment vertical="center"/>
    </xf>
    <xf numFmtId="0" fontId="23" fillId="0" borderId="0" xfId="0" applyFont="1" applyAlignment="1">
      <alignment vertical="center" wrapText="1"/>
    </xf>
    <xf numFmtId="164" fontId="23" fillId="0" borderId="0" xfId="0" applyNumberFormat="1" applyFont="1" applyAlignment="1">
      <alignment vertical="center" wrapText="1"/>
    </xf>
    <xf numFmtId="0" fontId="0" fillId="0" borderId="19" xfId="0" applyBorder="1" applyAlignment="1">
      <alignment vertical="center" wrapText="1"/>
    </xf>
    <xf numFmtId="164" fontId="0" fillId="0" borderId="18" xfId="0" applyNumberFormat="1" applyBorder="1" applyAlignment="1">
      <alignment horizontal="center" vertical="center" wrapText="1"/>
    </xf>
    <xf numFmtId="0" fontId="0" fillId="0" borderId="22" xfId="0" applyBorder="1" applyAlignment="1">
      <alignment vertical="center" wrapText="1"/>
    </xf>
    <xf numFmtId="0" fontId="0" fillId="0" borderId="16" xfId="0" applyBorder="1" applyAlignment="1">
      <alignment horizontal="center" vertical="center" wrapText="1"/>
    </xf>
    <xf numFmtId="164" fontId="0" fillId="0" borderId="20" xfId="0" applyNumberFormat="1" applyBorder="1" applyAlignment="1">
      <alignment horizontal="center" vertical="center" wrapText="1"/>
    </xf>
    <xf numFmtId="0" fontId="1" fillId="0" borderId="16" xfId="0" applyFont="1" applyBorder="1"/>
    <xf numFmtId="0" fontId="0" fillId="0" borderId="19" xfId="0" applyBorder="1"/>
    <xf numFmtId="165" fontId="0" fillId="0" borderId="18" xfId="0" applyNumberFormat="1" applyBorder="1"/>
    <xf numFmtId="0" fontId="0" fillId="0" borderId="22" xfId="0" applyBorder="1" applyAlignment="1">
      <alignment horizontal="left" vertical="center" wrapText="1"/>
    </xf>
    <xf numFmtId="0" fontId="0" fillId="0" borderId="0" xfId="0" applyAlignment="1">
      <alignment horizontal="center" vertical="center" wrapText="1"/>
    </xf>
    <xf numFmtId="0" fontId="1" fillId="0" borderId="21" xfId="0" applyFont="1" applyBorder="1" applyAlignment="1">
      <alignment vertical="center" wrapText="1"/>
    </xf>
    <xf numFmtId="0" fontId="1" fillId="0" borderId="17" xfId="0" applyFont="1" applyBorder="1" applyAlignment="1">
      <alignment vertical="center" wrapText="1"/>
    </xf>
    <xf numFmtId="164" fontId="1" fillId="0" borderId="0" xfId="0" applyNumberFormat="1" applyFont="1" applyAlignment="1">
      <alignment horizontal="center" wrapText="1"/>
    </xf>
    <xf numFmtId="4" fontId="0" fillId="0" borderId="30" xfId="0" applyNumberFormat="1" applyBorder="1" applyAlignment="1">
      <alignment horizontal="right"/>
    </xf>
    <xf numFmtId="0" fontId="1" fillId="0" borderId="29" xfId="0" applyFont="1" applyBorder="1" applyAlignment="1">
      <alignment horizontal="left" wrapText="1"/>
    </xf>
    <xf numFmtId="4" fontId="0" fillId="0" borderId="16" xfId="0" applyNumberFormat="1" applyBorder="1" applyAlignment="1">
      <alignment horizontal="right"/>
    </xf>
    <xf numFmtId="0" fontId="1" fillId="0" borderId="2" xfId="0" applyFont="1" applyBorder="1" applyAlignment="1">
      <alignment wrapText="1"/>
    </xf>
    <xf numFmtId="164" fontId="0" fillId="0" borderId="1" xfId="0" applyNumberFormat="1" applyBorder="1" applyAlignment="1">
      <alignment horizontal="right"/>
    </xf>
    <xf numFmtId="4" fontId="0" fillId="0" borderId="1" xfId="0" applyNumberFormat="1" applyBorder="1" applyAlignment="1">
      <alignment horizontal="right"/>
    </xf>
    <xf numFmtId="165" fontId="0" fillId="0" borderId="0" xfId="0" applyNumberFormat="1"/>
    <xf numFmtId="165" fontId="0" fillId="0" borderId="0" xfId="0" applyNumberFormat="1" applyAlignment="1">
      <alignment wrapText="1"/>
    </xf>
    <xf numFmtId="165" fontId="0" fillId="0" borderId="0" xfId="0" applyNumberFormat="1" applyAlignment="1">
      <alignment horizontal="center" wrapText="1"/>
    </xf>
    <xf numFmtId="164" fontId="1" fillId="0" borderId="4" xfId="0" applyNumberFormat="1" applyFont="1" applyBorder="1" applyAlignment="1">
      <alignment horizontal="center" wrapText="1"/>
    </xf>
    <xf numFmtId="164" fontId="1" fillId="0" borderId="31" xfId="0" applyNumberFormat="1" applyFont="1" applyBorder="1" applyAlignment="1">
      <alignment horizontal="center" wrapText="1"/>
    </xf>
    <xf numFmtId="0" fontId="10" fillId="0" borderId="0" xfId="0" applyFont="1" applyAlignment="1">
      <alignment horizontal="left" vertical="center" wrapText="1"/>
    </xf>
    <xf numFmtId="0" fontId="11" fillId="0" borderId="0" xfId="0" applyFont="1" applyAlignment="1">
      <alignment horizontal="left" vertical="center" wrapText="1"/>
    </xf>
    <xf numFmtId="0" fontId="2" fillId="0" borderId="0" xfId="0" applyFont="1" applyAlignment="1">
      <alignment horizontal="left" vertical="center" wrapText="1"/>
    </xf>
    <xf numFmtId="0" fontId="1" fillId="0" borderId="22" xfId="0" applyFont="1" applyBorder="1"/>
    <xf numFmtId="165" fontId="1" fillId="0" borderId="20" xfId="0" applyNumberFormat="1" applyFont="1" applyBorder="1"/>
    <xf numFmtId="0" fontId="1" fillId="0" borderId="20" xfId="0" applyFont="1" applyBorder="1"/>
    <xf numFmtId="0" fontId="30" fillId="0" borderId="0" xfId="0" applyFont="1" applyAlignment="1">
      <alignment vertical="center" wrapText="1"/>
    </xf>
    <xf numFmtId="165" fontId="0" fillId="0" borderId="33" xfId="0" applyNumberFormat="1" applyBorder="1"/>
    <xf numFmtId="0" fontId="27" fillId="0" borderId="12" xfId="1" applyFont="1" applyFill="1" applyBorder="1" applyAlignment="1" applyProtection="1">
      <alignment horizontal="center" vertical="center"/>
      <protection locked="0" hidden="1"/>
    </xf>
    <xf numFmtId="0" fontId="1" fillId="9" borderId="22" xfId="0" applyFont="1" applyFill="1" applyBorder="1" applyAlignment="1">
      <alignment vertical="center" wrapText="1"/>
    </xf>
    <xf numFmtId="0" fontId="0" fillId="9" borderId="16" xfId="0" applyFill="1" applyBorder="1" applyAlignment="1">
      <alignment horizontal="center" vertical="center" wrapText="1"/>
    </xf>
    <xf numFmtId="164" fontId="1" fillId="9" borderId="20" xfId="0" applyNumberFormat="1" applyFont="1" applyFill="1" applyBorder="1" applyAlignment="1">
      <alignment horizontal="center" vertical="center" wrapText="1"/>
    </xf>
    <xf numFmtId="0" fontId="1" fillId="9" borderId="22" xfId="0" applyFont="1" applyFill="1" applyBorder="1" applyAlignment="1">
      <alignment horizontal="center" vertical="center" wrapText="1"/>
    </xf>
    <xf numFmtId="164" fontId="31" fillId="10" borderId="13" xfId="0" applyNumberFormat="1" applyFont="1" applyFill="1" applyBorder="1" applyAlignment="1" applyProtection="1">
      <alignment horizontal="center" vertical="center"/>
      <protection hidden="1"/>
    </xf>
    <xf numFmtId="164" fontId="31" fillId="10" borderId="14" xfId="0" applyNumberFormat="1" applyFont="1" applyFill="1" applyBorder="1" applyAlignment="1" applyProtection="1">
      <alignment horizontal="center" vertical="center"/>
      <protection hidden="1"/>
    </xf>
    <xf numFmtId="0" fontId="34" fillId="0" borderId="0" xfId="0" applyFont="1" applyAlignment="1" applyProtection="1">
      <alignment vertical="center"/>
      <protection hidden="1"/>
    </xf>
    <xf numFmtId="0" fontId="34" fillId="0" borderId="0" xfId="0" applyFont="1" applyAlignment="1">
      <alignment vertical="center"/>
    </xf>
    <xf numFmtId="0" fontId="35" fillId="0" borderId="13" xfId="0" applyFont="1" applyBorder="1" applyAlignment="1" applyProtection="1">
      <alignment horizontal="center" vertical="center" wrapText="1"/>
      <protection locked="0" hidden="1"/>
    </xf>
    <xf numFmtId="0" fontId="35" fillId="7" borderId="13" xfId="0" applyFont="1" applyFill="1" applyBorder="1" applyAlignment="1" applyProtection="1">
      <alignment horizontal="center" vertical="center"/>
      <protection locked="0" hidden="1"/>
    </xf>
    <xf numFmtId="0" fontId="35" fillId="8" borderId="12" xfId="0" applyFont="1" applyFill="1" applyBorder="1" applyAlignment="1" applyProtection="1">
      <alignment horizontal="center" vertical="center"/>
      <protection locked="0" hidden="1"/>
    </xf>
    <xf numFmtId="49" fontId="36" fillId="0" borderId="12" xfId="1" applyNumberFormat="1" applyFont="1" applyFill="1" applyBorder="1" applyAlignment="1" applyProtection="1">
      <alignment horizontal="center" vertical="center" wrapText="1"/>
      <protection locked="0" hidden="1"/>
    </xf>
    <xf numFmtId="0" fontId="25" fillId="2" borderId="13" xfId="0" applyFont="1" applyFill="1" applyBorder="1" applyAlignment="1" applyProtection="1">
      <alignment vertical="center" wrapText="1"/>
      <protection locked="0" hidden="1"/>
    </xf>
    <xf numFmtId="0" fontId="17" fillId="0" borderId="13" xfId="0" applyFont="1" applyBorder="1"/>
    <xf numFmtId="0" fontId="35" fillId="0" borderId="19" xfId="0" applyFont="1" applyBorder="1" applyAlignment="1" applyProtection="1">
      <alignment horizontal="right" vertical="center" wrapText="1"/>
      <protection hidden="1"/>
    </xf>
    <xf numFmtId="164" fontId="35" fillId="0" borderId="19" xfId="0" applyNumberFormat="1" applyFont="1" applyBorder="1" applyAlignment="1">
      <alignment horizontal="right" vertical="center" wrapText="1"/>
    </xf>
    <xf numFmtId="164" fontId="25" fillId="0" borderId="19" xfId="0" applyNumberFormat="1" applyFont="1" applyBorder="1"/>
    <xf numFmtId="164" fontId="24" fillId="3" borderId="13" xfId="0" applyNumberFormat="1" applyFont="1" applyFill="1" applyBorder="1" applyAlignment="1" applyProtection="1">
      <alignment horizontal="center" vertical="center"/>
      <protection hidden="1"/>
    </xf>
    <xf numFmtId="0" fontId="1" fillId="5" borderId="10" xfId="0" applyFont="1" applyFill="1" applyBorder="1" applyAlignment="1">
      <alignment horizontal="center" vertical="center" wrapText="1"/>
    </xf>
    <xf numFmtId="0" fontId="1" fillId="5" borderId="11" xfId="0" applyFont="1" applyFill="1" applyBorder="1" applyAlignment="1">
      <alignment horizontal="center" vertical="center" wrapText="1"/>
    </xf>
    <xf numFmtId="0" fontId="1" fillId="5" borderId="12" xfId="0" applyFont="1" applyFill="1" applyBorder="1" applyAlignment="1">
      <alignment horizontal="center" vertical="center" wrapText="1"/>
    </xf>
    <xf numFmtId="0" fontId="5" fillId="0" borderId="11" xfId="0" applyFont="1" applyBorder="1" applyAlignment="1">
      <alignment horizontal="center" wrapText="1"/>
    </xf>
    <xf numFmtId="0" fontId="0" fillId="0" borderId="0" xfId="0" applyAlignment="1">
      <alignment vertical="top"/>
    </xf>
    <xf numFmtId="0" fontId="1" fillId="0" borderId="19" xfId="0" applyFont="1" applyBorder="1" applyAlignment="1">
      <alignment vertical="top"/>
    </xf>
    <xf numFmtId="3" fontId="35" fillId="2" borderId="13" xfId="0" applyNumberFormat="1" applyFont="1" applyFill="1" applyBorder="1" applyAlignment="1" applyProtection="1">
      <alignment horizontal="center" vertical="center"/>
      <protection locked="0" hidden="1"/>
    </xf>
    <xf numFmtId="0" fontId="0" fillId="0" borderId="22" xfId="0" applyBorder="1" applyAlignment="1">
      <alignment vertical="top" wrapText="1"/>
    </xf>
    <xf numFmtId="0" fontId="1" fillId="0" borderId="21" xfId="0" applyFont="1" applyBorder="1" applyAlignment="1">
      <alignment vertical="top"/>
    </xf>
    <xf numFmtId="0" fontId="1" fillId="0" borderId="19" xfId="0" applyFont="1" applyBorder="1" applyAlignment="1">
      <alignment wrapText="1"/>
    </xf>
    <xf numFmtId="0" fontId="1" fillId="0" borderId="18" xfId="0" applyFont="1" applyBorder="1" applyAlignment="1">
      <alignment horizontal="center" wrapText="1"/>
    </xf>
    <xf numFmtId="0" fontId="0" fillId="0" borderId="19" xfId="0" applyBorder="1" applyAlignment="1">
      <alignment vertical="top" wrapText="1"/>
    </xf>
    <xf numFmtId="164" fontId="0" fillId="0" borderId="18" xfId="0" applyNumberFormat="1" applyBorder="1" applyAlignment="1">
      <alignment horizontal="center" vertical="top"/>
    </xf>
    <xf numFmtId="3" fontId="1" fillId="0" borderId="16" xfId="0" applyNumberFormat="1" applyFont="1" applyBorder="1" applyAlignment="1">
      <alignment horizontal="center" vertical="top"/>
    </xf>
    <xf numFmtId="10" fontId="1" fillId="0" borderId="16" xfId="0" applyNumberFormat="1" applyFont="1" applyBorder="1" applyAlignment="1">
      <alignment horizontal="center" vertical="top"/>
    </xf>
    <xf numFmtId="164" fontId="1" fillId="0" borderId="16" xfId="0" applyNumberFormat="1" applyFont="1" applyBorder="1" applyAlignment="1">
      <alignment horizontal="center" vertical="top"/>
    </xf>
    <xf numFmtId="164" fontId="1" fillId="0" borderId="20" xfId="0" applyNumberFormat="1" applyFont="1" applyBorder="1" applyAlignment="1">
      <alignment horizontal="center" vertical="top"/>
    </xf>
    <xf numFmtId="3" fontId="0" fillId="0" borderId="16" xfId="0" applyNumberFormat="1" applyBorder="1" applyAlignment="1">
      <alignment horizontal="center" vertical="top" wrapText="1"/>
    </xf>
    <xf numFmtId="164" fontId="0" fillId="0" borderId="16" xfId="0" applyNumberFormat="1" applyBorder="1" applyAlignment="1">
      <alignment horizontal="center" vertical="top" wrapText="1"/>
    </xf>
    <xf numFmtId="164" fontId="0" fillId="0" borderId="20" xfId="0" applyNumberFormat="1" applyBorder="1" applyAlignment="1">
      <alignment horizontal="center" vertical="top" wrapText="1"/>
    </xf>
    <xf numFmtId="0" fontId="0" fillId="0" borderId="15" xfId="0" applyBorder="1" applyAlignment="1">
      <alignment horizontal="center" vertical="top"/>
    </xf>
    <xf numFmtId="10" fontId="0" fillId="0" borderId="15" xfId="0" applyNumberFormat="1" applyBorder="1" applyAlignment="1">
      <alignment horizontal="center" vertical="top"/>
    </xf>
    <xf numFmtId="164" fontId="0" fillId="0" borderId="15" xfId="0" applyNumberFormat="1" applyBorder="1" applyAlignment="1">
      <alignment horizontal="center" vertical="top"/>
    </xf>
    <xf numFmtId="164" fontId="0" fillId="0" borderId="17" xfId="0" applyNumberFormat="1" applyBorder="1" applyAlignment="1">
      <alignment horizontal="center" vertical="top"/>
    </xf>
    <xf numFmtId="3" fontId="0" fillId="0" borderId="16" xfId="0" applyNumberFormat="1" applyBorder="1" applyAlignment="1">
      <alignment horizontal="center" vertical="top"/>
    </xf>
    <xf numFmtId="164" fontId="0" fillId="0" borderId="16" xfId="0" applyNumberFormat="1" applyBorder="1" applyAlignment="1">
      <alignment horizontal="center" vertical="top"/>
    </xf>
    <xf numFmtId="164" fontId="0" fillId="0" borderId="20" xfId="0" applyNumberFormat="1" applyBorder="1" applyAlignment="1">
      <alignment horizontal="center" vertical="top"/>
    </xf>
    <xf numFmtId="2" fontId="0" fillId="0" borderId="16" xfId="0" applyNumberFormat="1" applyBorder="1" applyAlignment="1">
      <alignment horizontal="center" vertical="top" wrapText="1"/>
    </xf>
    <xf numFmtId="2" fontId="0" fillId="0" borderId="16" xfId="0" applyNumberFormat="1" applyBorder="1" applyAlignment="1">
      <alignment horizontal="center" vertical="top"/>
    </xf>
    <xf numFmtId="0" fontId="5" fillId="0" borderId="10" xfId="0" applyFont="1" applyBorder="1" applyAlignment="1">
      <alignment horizontal="center" wrapText="1"/>
    </xf>
    <xf numFmtId="0" fontId="5" fillId="0" borderId="13" xfId="0" applyFont="1" applyBorder="1" applyAlignment="1">
      <alignment horizontal="center" wrapText="1"/>
    </xf>
    <xf numFmtId="0" fontId="38" fillId="0" borderId="0" xfId="0" applyFont="1"/>
    <xf numFmtId="164" fontId="38" fillId="0" borderId="0" xfId="0" applyNumberFormat="1" applyFont="1"/>
    <xf numFmtId="0" fontId="39" fillId="0" borderId="0" xfId="0" applyFont="1" applyAlignment="1">
      <alignment vertical="center" wrapText="1"/>
    </xf>
    <xf numFmtId="0" fontId="40" fillId="0" borderId="0" xfId="0" applyFont="1" applyAlignment="1">
      <alignment horizontal="left" vertical="center" wrapText="1"/>
    </xf>
    <xf numFmtId="0" fontId="39" fillId="0" borderId="0" xfId="0" applyFont="1"/>
    <xf numFmtId="0" fontId="5" fillId="0" borderId="35" xfId="0" applyFont="1" applyBorder="1" applyAlignment="1">
      <alignment horizontal="center"/>
    </xf>
    <xf numFmtId="0" fontId="5" fillId="0" borderId="36" xfId="0" applyFont="1" applyBorder="1" applyAlignment="1">
      <alignment horizontal="center"/>
    </xf>
    <xf numFmtId="0" fontId="5" fillId="0" borderId="37" xfId="0" applyFont="1" applyBorder="1" applyAlignment="1">
      <alignment horizontal="center" wrapText="1"/>
    </xf>
    <xf numFmtId="0" fontId="5" fillId="0" borderId="0" xfId="0" applyFont="1" applyAlignment="1">
      <alignment horizontal="center"/>
    </xf>
    <xf numFmtId="0" fontId="38" fillId="0" borderId="29" xfId="0" applyFont="1" applyBorder="1"/>
    <xf numFmtId="165" fontId="38" fillId="0" borderId="34" xfId="0" applyNumberFormat="1" applyFont="1" applyBorder="1"/>
    <xf numFmtId="165" fontId="38" fillId="0" borderId="31" xfId="0" applyNumberFormat="1" applyFont="1" applyBorder="1"/>
    <xf numFmtId="165" fontId="38" fillId="0" borderId="32" xfId="0" applyNumberFormat="1" applyFont="1" applyBorder="1"/>
    <xf numFmtId="165" fontId="38" fillId="0" borderId="38" xfId="0" applyNumberFormat="1" applyFont="1" applyBorder="1"/>
    <xf numFmtId="0" fontId="38" fillId="0" borderId="5" xfId="0" applyFont="1" applyBorder="1"/>
    <xf numFmtId="165" fontId="38" fillId="0" borderId="1" xfId="0" applyNumberFormat="1" applyFont="1" applyBorder="1"/>
    <xf numFmtId="165" fontId="38" fillId="0" borderId="6" xfId="0" applyNumberFormat="1" applyFont="1" applyBorder="1"/>
    <xf numFmtId="165" fontId="38" fillId="0" borderId="39" xfId="0" applyNumberFormat="1" applyFont="1" applyBorder="1"/>
    <xf numFmtId="0" fontId="38" fillId="0" borderId="7" xfId="0" applyFont="1" applyBorder="1"/>
    <xf numFmtId="165" fontId="38" fillId="0" borderId="8" xfId="0" applyNumberFormat="1" applyFont="1" applyBorder="1"/>
    <xf numFmtId="165" fontId="38" fillId="0" borderId="9" xfId="0" applyNumberFormat="1" applyFont="1" applyBorder="1"/>
    <xf numFmtId="165" fontId="38" fillId="0" borderId="40" xfId="0" applyNumberFormat="1" applyFont="1" applyBorder="1"/>
    <xf numFmtId="165" fontId="38" fillId="0" borderId="0" xfId="0" applyNumberFormat="1" applyFont="1"/>
    <xf numFmtId="165" fontId="38" fillId="0" borderId="0" xfId="0" applyNumberFormat="1" applyFont="1" applyAlignment="1">
      <alignment wrapText="1"/>
    </xf>
    <xf numFmtId="0" fontId="5" fillId="0" borderId="10" xfId="0" applyFont="1" applyBorder="1" applyAlignment="1">
      <alignment horizontal="left" wrapText="1"/>
    </xf>
    <xf numFmtId="4" fontId="38" fillId="0" borderId="0" xfId="0" applyNumberFormat="1" applyFont="1"/>
    <xf numFmtId="165" fontId="38" fillId="0" borderId="18" xfId="0" applyNumberFormat="1" applyFont="1" applyBorder="1"/>
    <xf numFmtId="0" fontId="5" fillId="0" borderId="0" xfId="0" applyFont="1" applyAlignment="1">
      <alignment horizontal="center" wrapText="1"/>
    </xf>
    <xf numFmtId="0" fontId="38" fillId="0" borderId="19" xfId="0" applyFont="1" applyBorder="1"/>
    <xf numFmtId="165" fontId="40" fillId="0" borderId="0" xfId="0" applyNumberFormat="1" applyFont="1"/>
    <xf numFmtId="0" fontId="38" fillId="0" borderId="2" xfId="0" applyFont="1" applyBorder="1"/>
    <xf numFmtId="0" fontId="5" fillId="0" borderId="22" xfId="0" applyFont="1" applyBorder="1" applyAlignment="1">
      <alignment horizontal="left" wrapText="1"/>
    </xf>
    <xf numFmtId="165" fontId="40" fillId="0" borderId="18" xfId="0" applyNumberFormat="1" applyFont="1" applyBorder="1"/>
    <xf numFmtId="0" fontId="38" fillId="0" borderId="0" xfId="0" applyFont="1" applyAlignment="1">
      <alignment wrapText="1"/>
    </xf>
    <xf numFmtId="0" fontId="5" fillId="0" borderId="2" xfId="0" applyFont="1" applyBorder="1" applyAlignment="1">
      <alignment wrapText="1"/>
    </xf>
    <xf numFmtId="164" fontId="5" fillId="0" borderId="3" xfId="0" applyNumberFormat="1" applyFont="1" applyBorder="1" applyAlignment="1">
      <alignment horizontal="center" wrapText="1"/>
    </xf>
    <xf numFmtId="164" fontId="5" fillId="0" borderId="4" xfId="0" applyNumberFormat="1" applyFont="1" applyBorder="1" applyAlignment="1">
      <alignment horizontal="center" wrapText="1"/>
    </xf>
    <xf numFmtId="164" fontId="38" fillId="0" borderId="1" xfId="0" applyNumberFormat="1" applyFont="1" applyBorder="1" applyAlignment="1">
      <alignment horizontal="right"/>
    </xf>
    <xf numFmtId="4" fontId="38" fillId="0" borderId="1" xfId="0" applyNumberFormat="1" applyFont="1" applyBorder="1" applyAlignment="1">
      <alignment horizontal="right"/>
    </xf>
    <xf numFmtId="4" fontId="38" fillId="0" borderId="30" xfId="0" applyNumberFormat="1" applyFont="1" applyBorder="1" applyAlignment="1">
      <alignment horizontal="right"/>
    </xf>
    <xf numFmtId="164" fontId="38" fillId="0" borderId="18" xfId="0" applyNumberFormat="1" applyFont="1" applyBorder="1"/>
    <xf numFmtId="0" fontId="5" fillId="0" borderId="2" xfId="0" applyFont="1" applyBorder="1" applyAlignment="1">
      <alignment horizontal="left" wrapText="1"/>
    </xf>
    <xf numFmtId="164" fontId="5" fillId="0" borderId="15" xfId="0" applyNumberFormat="1" applyFont="1" applyBorder="1" applyAlignment="1">
      <alignment horizontal="center" wrapText="1"/>
    </xf>
    <xf numFmtId="165" fontId="38" fillId="0" borderId="0" xfId="0" applyNumberFormat="1" applyFont="1" applyAlignment="1">
      <alignment horizontal="center" wrapText="1"/>
    </xf>
    <xf numFmtId="4" fontId="38" fillId="0" borderId="16" xfId="0" applyNumberFormat="1" applyFont="1" applyBorder="1" applyAlignment="1">
      <alignment horizontal="right"/>
    </xf>
    <xf numFmtId="0" fontId="38" fillId="0" borderId="22" xfId="0" applyFont="1" applyBorder="1"/>
    <xf numFmtId="0" fontId="5" fillId="0" borderId="16" xfId="0" applyFont="1" applyBorder="1" applyAlignment="1">
      <alignment horizontal="center" wrapText="1"/>
    </xf>
    <xf numFmtId="0" fontId="5" fillId="0" borderId="20" xfId="0" applyFont="1" applyBorder="1" applyAlignment="1">
      <alignment horizontal="center" wrapText="1"/>
    </xf>
    <xf numFmtId="0" fontId="40" fillId="0" borderId="0" xfId="0" applyFont="1" applyAlignment="1">
      <alignment vertical="center" wrapText="1"/>
    </xf>
    <xf numFmtId="0" fontId="39" fillId="0" borderId="41" xfId="0" applyFont="1" applyBorder="1" applyAlignment="1">
      <alignment vertical="center" wrapText="1"/>
    </xf>
    <xf numFmtId="0" fontId="39" fillId="0" borderId="46" xfId="0" applyFont="1" applyBorder="1" applyAlignment="1">
      <alignment vertical="center" wrapText="1"/>
    </xf>
    <xf numFmtId="10" fontId="39" fillId="0" borderId="0" xfId="0" applyNumberFormat="1" applyFont="1" applyAlignment="1">
      <alignment horizontal="center" vertical="center" wrapText="1"/>
    </xf>
    <xf numFmtId="165" fontId="38" fillId="0" borderId="48" xfId="0" applyNumberFormat="1" applyFont="1" applyBorder="1"/>
    <xf numFmtId="165" fontId="38" fillId="0" borderId="52" xfId="0" applyNumberFormat="1" applyFont="1" applyBorder="1"/>
    <xf numFmtId="0" fontId="38" fillId="0" borderId="51" xfId="0" applyFont="1" applyBorder="1"/>
    <xf numFmtId="165" fontId="38" fillId="12" borderId="0" xfId="0" applyNumberFormat="1" applyFont="1" applyFill="1"/>
    <xf numFmtId="0" fontId="41" fillId="0" borderId="0" xfId="0" applyFont="1" applyAlignment="1">
      <alignment vertical="center" wrapText="1"/>
    </xf>
    <xf numFmtId="165" fontId="38" fillId="0" borderId="18" xfId="0" applyNumberFormat="1" applyFont="1" applyBorder="1" applyAlignment="1">
      <alignment wrapText="1"/>
    </xf>
    <xf numFmtId="0" fontId="5" fillId="0" borderId="18" xfId="0" applyFont="1" applyBorder="1" applyAlignment="1">
      <alignment wrapText="1"/>
    </xf>
    <xf numFmtId="0" fontId="38" fillId="0" borderId="18" xfId="0" applyFont="1" applyBorder="1"/>
    <xf numFmtId="0" fontId="5" fillId="0" borderId="18" xfId="0" applyFont="1" applyBorder="1"/>
    <xf numFmtId="0" fontId="5" fillId="0" borderId="18" xfId="0" applyFont="1" applyBorder="1" applyAlignment="1">
      <alignment horizontal="center" wrapText="1"/>
    </xf>
    <xf numFmtId="0" fontId="5" fillId="0" borderId="23" xfId="0" applyFont="1" applyBorder="1" applyAlignment="1">
      <alignment horizontal="center" wrapText="1"/>
    </xf>
    <xf numFmtId="4" fontId="38" fillId="0" borderId="3" xfId="0" applyNumberFormat="1" applyFont="1" applyBorder="1"/>
    <xf numFmtId="165" fontId="38" fillId="0" borderId="3" xfId="0" applyNumberFormat="1" applyFont="1" applyBorder="1"/>
    <xf numFmtId="165" fontId="40" fillId="0" borderId="4" xfId="0" applyNumberFormat="1" applyFont="1" applyBorder="1"/>
    <xf numFmtId="4" fontId="38" fillId="0" borderId="1" xfId="0" applyNumberFormat="1" applyFont="1" applyBorder="1"/>
    <xf numFmtId="165" fontId="40" fillId="0" borderId="6" xfId="0" applyNumberFormat="1" applyFont="1" applyBorder="1"/>
    <xf numFmtId="4" fontId="38" fillId="0" borderId="8" xfId="0" applyNumberFormat="1" applyFont="1" applyBorder="1"/>
    <xf numFmtId="165" fontId="40" fillId="0" borderId="9" xfId="0" applyNumberFormat="1" applyFont="1" applyBorder="1"/>
    <xf numFmtId="165" fontId="38" fillId="0" borderId="4" xfId="0" applyNumberFormat="1" applyFont="1" applyBorder="1"/>
    <xf numFmtId="165" fontId="38" fillId="0" borderId="55" xfId="0" applyNumberFormat="1" applyFont="1" applyBorder="1"/>
    <xf numFmtId="165" fontId="38" fillId="0" borderId="56" xfId="0" applyNumberFormat="1" applyFont="1" applyBorder="1"/>
    <xf numFmtId="165" fontId="38" fillId="0" borderId="57" xfId="0" applyNumberFormat="1" applyFont="1" applyBorder="1"/>
    <xf numFmtId="165" fontId="40" fillId="0" borderId="2" xfId="0" applyNumberFormat="1" applyFont="1" applyBorder="1"/>
    <xf numFmtId="165" fontId="40" fillId="0" borderId="5" xfId="0" applyNumberFormat="1" applyFont="1" applyBorder="1"/>
    <xf numFmtId="165" fontId="40" fillId="0" borderId="7" xfId="0" applyNumberFormat="1" applyFont="1" applyBorder="1"/>
    <xf numFmtId="165" fontId="0" fillId="0" borderId="58" xfId="0" applyNumberFormat="1" applyBorder="1"/>
    <xf numFmtId="165" fontId="0" fillId="0" borderId="59" xfId="0" applyNumberFormat="1" applyBorder="1"/>
    <xf numFmtId="165" fontId="0" fillId="0" borderId="60" xfId="0" applyNumberFormat="1" applyBorder="1"/>
    <xf numFmtId="165" fontId="0" fillId="0" borderId="61" xfId="0" applyNumberFormat="1" applyBorder="1"/>
    <xf numFmtId="0" fontId="0" fillId="0" borderId="62" xfId="0" applyBorder="1"/>
    <xf numFmtId="4" fontId="1" fillId="0" borderId="11" xfId="0" applyNumberFormat="1" applyFont="1" applyBorder="1" applyAlignment="1">
      <alignment horizontal="center" wrapText="1"/>
    </xf>
    <xf numFmtId="165" fontId="0" fillId="0" borderId="63" xfId="0" applyNumberFormat="1" applyBorder="1"/>
    <xf numFmtId="0" fontId="0" fillId="0" borderId="3" xfId="0" applyBorder="1"/>
    <xf numFmtId="164" fontId="19" fillId="0" borderId="3" xfId="0" applyNumberFormat="1" applyFont="1" applyBorder="1"/>
    <xf numFmtId="165" fontId="0" fillId="0" borderId="3" xfId="0" applyNumberFormat="1" applyBorder="1"/>
    <xf numFmtId="165" fontId="0" fillId="0" borderId="4" xfId="0" applyNumberFormat="1" applyBorder="1"/>
    <xf numFmtId="0" fontId="0" fillId="0" borderId="1" xfId="0" applyBorder="1"/>
    <xf numFmtId="164" fontId="19" fillId="0" borderId="1" xfId="0" applyNumberFormat="1" applyFont="1" applyBorder="1"/>
    <xf numFmtId="0" fontId="0" fillId="0" borderId="8" xfId="0" applyBorder="1"/>
    <xf numFmtId="164" fontId="19" fillId="0" borderId="8" xfId="0" applyNumberFormat="1" applyFont="1" applyBorder="1"/>
    <xf numFmtId="4" fontId="0" fillId="0" borderId="3" xfId="0" applyNumberFormat="1" applyBorder="1"/>
    <xf numFmtId="4" fontId="0" fillId="0" borderId="1" xfId="0" applyNumberFormat="1" applyBorder="1"/>
    <xf numFmtId="4" fontId="0" fillId="0" borderId="8" xfId="0" applyNumberFormat="1" applyBorder="1"/>
    <xf numFmtId="4" fontId="0" fillId="0" borderId="55" xfId="0" applyNumberFormat="1" applyBorder="1"/>
    <xf numFmtId="4" fontId="0" fillId="0" borderId="56" xfId="0" applyNumberFormat="1" applyBorder="1"/>
    <xf numFmtId="4" fontId="0" fillId="0" borderId="57" xfId="0" applyNumberFormat="1" applyBorder="1"/>
    <xf numFmtId="0" fontId="19" fillId="0" borderId="16" xfId="0" applyFont="1" applyBorder="1"/>
    <xf numFmtId="4" fontId="19" fillId="0" borderId="16" xfId="0" applyNumberFormat="1" applyFont="1" applyBorder="1"/>
    <xf numFmtId="0" fontId="1" fillId="5" borderId="22" xfId="0" applyFont="1" applyFill="1" applyBorder="1" applyAlignment="1">
      <alignment vertical="top" wrapText="1"/>
    </xf>
    <xf numFmtId="0" fontId="1" fillId="5" borderId="16" xfId="0" applyFont="1" applyFill="1" applyBorder="1" applyAlignment="1">
      <alignment horizontal="center" vertical="top" wrapText="1"/>
    </xf>
    <xf numFmtId="10" fontId="1" fillId="5" borderId="16" xfId="0" applyNumberFormat="1" applyFont="1" applyFill="1" applyBorder="1" applyAlignment="1">
      <alignment horizontal="center" vertical="top" wrapText="1"/>
    </xf>
    <xf numFmtId="164" fontId="1" fillId="5" borderId="16" xfId="0" applyNumberFormat="1" applyFont="1" applyFill="1" applyBorder="1" applyAlignment="1">
      <alignment horizontal="center" vertical="top" wrapText="1"/>
    </xf>
    <xf numFmtId="164" fontId="1" fillId="5" borderId="20" xfId="0" applyNumberFormat="1" applyFont="1" applyFill="1" applyBorder="1" applyAlignment="1">
      <alignment horizontal="center" vertical="top" wrapText="1"/>
    </xf>
    <xf numFmtId="0" fontId="1" fillId="0" borderId="21" xfId="0" applyFont="1" applyBorder="1" applyAlignment="1">
      <alignment vertical="top" wrapText="1"/>
    </xf>
    <xf numFmtId="0" fontId="0" fillId="0" borderId="15" xfId="0" applyBorder="1" applyAlignment="1">
      <alignment horizontal="center" vertical="top" wrapText="1"/>
    </xf>
    <xf numFmtId="10" fontId="0" fillId="0" borderId="15" xfId="0" applyNumberFormat="1" applyBorder="1" applyAlignment="1">
      <alignment horizontal="center" vertical="top" wrapText="1"/>
    </xf>
    <xf numFmtId="164" fontId="0" fillId="0" borderId="15" xfId="0" applyNumberFormat="1" applyBorder="1" applyAlignment="1">
      <alignment horizontal="center" vertical="top" wrapText="1"/>
    </xf>
    <xf numFmtId="164" fontId="1" fillId="0" borderId="17" xfId="0" applyNumberFormat="1" applyFont="1" applyBorder="1" applyAlignment="1">
      <alignment horizontal="center" vertical="top" wrapText="1"/>
    </xf>
    <xf numFmtId="0" fontId="1" fillId="0" borderId="22" xfId="0" applyFont="1" applyBorder="1" applyAlignment="1">
      <alignment vertical="top" wrapText="1"/>
    </xf>
    <xf numFmtId="0" fontId="0" fillId="0" borderId="16" xfId="0" applyBorder="1" applyAlignment="1">
      <alignment horizontal="center" vertical="top" wrapText="1"/>
    </xf>
    <xf numFmtId="10" fontId="0" fillId="0" borderId="16" xfId="0" applyNumberFormat="1" applyBorder="1" applyAlignment="1">
      <alignment horizontal="center" vertical="top" wrapText="1"/>
    </xf>
    <xf numFmtId="164" fontId="1" fillId="0" borderId="20" xfId="0" applyNumberFormat="1" applyFont="1" applyBorder="1" applyAlignment="1">
      <alignment horizontal="center" vertical="top" wrapText="1"/>
    </xf>
    <xf numFmtId="0" fontId="0" fillId="0" borderId="0" xfId="0" applyAlignment="1">
      <alignment horizontal="center" vertical="top"/>
    </xf>
    <xf numFmtId="10" fontId="0" fillId="0" borderId="0" xfId="0" applyNumberFormat="1" applyAlignment="1">
      <alignment horizontal="center" vertical="top"/>
    </xf>
    <xf numFmtId="164" fontId="0" fillId="0" borderId="0" xfId="0" applyNumberFormat="1" applyAlignment="1">
      <alignment horizontal="center" vertical="top"/>
    </xf>
    <xf numFmtId="0" fontId="38" fillId="0" borderId="15" xfId="0" applyFont="1" applyBorder="1"/>
    <xf numFmtId="4" fontId="38" fillId="0" borderId="15" xfId="0" applyNumberFormat="1" applyFont="1" applyBorder="1"/>
    <xf numFmtId="165" fontId="38" fillId="0" borderId="15" xfId="0" applyNumberFormat="1" applyFont="1" applyBorder="1"/>
    <xf numFmtId="0" fontId="44" fillId="0" borderId="0" xfId="1" applyFont="1" applyAlignment="1">
      <alignment vertical="center" wrapText="1"/>
    </xf>
    <xf numFmtId="0" fontId="45" fillId="11" borderId="12" xfId="1" applyFont="1" applyFill="1" applyBorder="1" applyAlignment="1">
      <alignment vertical="center" wrapText="1"/>
    </xf>
    <xf numFmtId="0" fontId="0" fillId="0" borderId="19" xfId="0" applyBorder="1" applyAlignment="1">
      <alignment vertical="top"/>
    </xf>
    <xf numFmtId="0" fontId="0" fillId="0" borderId="10" xfId="0" applyBorder="1" applyAlignment="1">
      <alignment horizontal="left" wrapText="1"/>
    </xf>
    <xf numFmtId="0" fontId="0" fillId="0" borderId="11" xfId="0" applyBorder="1" applyAlignment="1">
      <alignment horizontal="left" wrapText="1"/>
    </xf>
    <xf numFmtId="0" fontId="0" fillId="0" borderId="12" xfId="0" applyBorder="1" applyAlignment="1">
      <alignment horizontal="left" wrapText="1"/>
    </xf>
    <xf numFmtId="0" fontId="5" fillId="0" borderId="10" xfId="0" applyFont="1" applyBorder="1" applyAlignment="1">
      <alignment horizontal="center" wrapText="1"/>
    </xf>
    <xf numFmtId="0" fontId="5" fillId="0" borderId="11" xfId="0" applyFont="1" applyBorder="1" applyAlignment="1">
      <alignment horizontal="center" wrapText="1"/>
    </xf>
    <xf numFmtId="0" fontId="5" fillId="0" borderId="12" xfId="0" applyFont="1" applyBorder="1" applyAlignment="1">
      <alignment horizontal="center" wrapText="1"/>
    </xf>
    <xf numFmtId="0" fontId="42" fillId="0" borderId="10" xfId="0" applyFont="1" applyBorder="1" applyAlignment="1">
      <alignment horizontal="left" vertical="top" wrapText="1"/>
    </xf>
    <xf numFmtId="0" fontId="42" fillId="0" borderId="11" xfId="0" applyFont="1" applyBorder="1" applyAlignment="1">
      <alignment horizontal="left" vertical="top" wrapText="1"/>
    </xf>
    <xf numFmtId="0" fontId="42" fillId="0" borderId="12" xfId="0" applyFont="1" applyBorder="1" applyAlignment="1">
      <alignment horizontal="left" vertical="top" wrapText="1"/>
    </xf>
    <xf numFmtId="0" fontId="39" fillId="0" borderId="10" xfId="0" applyFont="1" applyBorder="1" applyAlignment="1">
      <alignment horizontal="center" wrapText="1"/>
    </xf>
    <xf numFmtId="0" fontId="39" fillId="0" borderId="11" xfId="0" applyFont="1" applyBorder="1" applyAlignment="1">
      <alignment horizontal="center" wrapText="1"/>
    </xf>
    <xf numFmtId="0" fontId="39" fillId="0" borderId="12" xfId="0" applyFont="1" applyBorder="1" applyAlignment="1">
      <alignment horizontal="center" wrapText="1"/>
    </xf>
    <xf numFmtId="0" fontId="39" fillId="0" borderId="0" xfId="0" applyFont="1" applyAlignment="1">
      <alignment horizontal="center" vertical="center" wrapText="1"/>
    </xf>
    <xf numFmtId="0" fontId="40" fillId="0" borderId="0" xfId="0" applyFont="1" applyAlignment="1">
      <alignment horizontal="left" vertical="center" wrapText="1"/>
    </xf>
    <xf numFmtId="0" fontId="40" fillId="0" borderId="45" xfId="0" applyFont="1" applyBorder="1" applyAlignment="1">
      <alignment horizontal="left" vertical="center" wrapText="1"/>
    </xf>
    <xf numFmtId="0" fontId="40" fillId="0" borderId="47" xfId="0" applyFont="1" applyBorder="1" applyAlignment="1">
      <alignment horizontal="left" vertical="center" wrapText="1"/>
    </xf>
    <xf numFmtId="0" fontId="5" fillId="0" borderId="42" xfId="0" applyFont="1" applyBorder="1" applyAlignment="1">
      <alignment horizontal="center" vertical="center"/>
    </xf>
    <xf numFmtId="0" fontId="5" fillId="0" borderId="43" xfId="0" applyFont="1" applyBorder="1" applyAlignment="1">
      <alignment horizontal="center" vertical="center"/>
    </xf>
    <xf numFmtId="0" fontId="5" fillId="0" borderId="44" xfId="0" applyFont="1" applyBorder="1" applyAlignment="1">
      <alignment horizontal="center" vertical="center"/>
    </xf>
    <xf numFmtId="0" fontId="44" fillId="0" borderId="0" xfId="1" applyFont="1" applyAlignment="1">
      <alignment horizontal="left" vertical="center" wrapText="1"/>
    </xf>
    <xf numFmtId="0" fontId="39" fillId="0" borderId="50" xfId="0" applyFont="1" applyBorder="1" applyAlignment="1">
      <alignment horizontal="left" vertical="center" wrapText="1"/>
    </xf>
    <xf numFmtId="0" fontId="39" fillId="0" borderId="45" xfId="0" applyFont="1" applyBorder="1" applyAlignment="1">
      <alignment horizontal="left" vertical="center" wrapText="1"/>
    </xf>
    <xf numFmtId="0" fontId="39" fillId="0" borderId="47" xfId="0" applyFont="1" applyBorder="1" applyAlignment="1">
      <alignment horizontal="left" vertical="center" wrapText="1"/>
    </xf>
    <xf numFmtId="0" fontId="16" fillId="5" borderId="10" xfId="0" applyFont="1" applyFill="1" applyBorder="1" applyAlignment="1">
      <alignment horizontal="center"/>
    </xf>
    <xf numFmtId="0" fontId="16" fillId="5" borderId="11" xfId="0" applyFont="1" applyFill="1" applyBorder="1" applyAlignment="1">
      <alignment horizontal="center"/>
    </xf>
    <xf numFmtId="0" fontId="16" fillId="5" borderId="12" xfId="0" applyFont="1" applyFill="1" applyBorder="1" applyAlignment="1">
      <alignment horizontal="center"/>
    </xf>
    <xf numFmtId="0" fontId="30" fillId="0" borderId="0" xfId="0" applyFont="1" applyAlignment="1">
      <alignment horizontal="left" vertical="center" wrapText="1"/>
    </xf>
    <xf numFmtId="0" fontId="43" fillId="0" borderId="10" xfId="0" applyFont="1" applyBorder="1" applyAlignment="1">
      <alignment horizontal="center" wrapText="1"/>
    </xf>
    <xf numFmtId="0" fontId="43" fillId="0" borderId="11" xfId="0" applyFont="1" applyBorder="1" applyAlignment="1">
      <alignment horizontal="center" wrapText="1"/>
    </xf>
    <xf numFmtId="0" fontId="43" fillId="0" borderId="12" xfId="0" applyFont="1" applyBorder="1" applyAlignment="1">
      <alignment horizontal="center" wrapText="1"/>
    </xf>
    <xf numFmtId="0" fontId="40" fillId="0" borderId="53" xfId="0" applyFont="1" applyBorder="1" applyAlignment="1">
      <alignment horizontal="left" vertical="center" wrapText="1"/>
    </xf>
    <xf numFmtId="0" fontId="40" fillId="0" borderId="54" xfId="0" applyFont="1" applyBorder="1" applyAlignment="1">
      <alignment horizontal="left" vertical="center" wrapText="1"/>
    </xf>
    <xf numFmtId="0" fontId="40" fillId="0" borderId="48" xfId="0" applyFont="1" applyBorder="1" applyAlignment="1">
      <alignment horizontal="left" vertical="center" wrapText="1"/>
    </xf>
    <xf numFmtId="0" fontId="40" fillId="0" borderId="49" xfId="0" applyFont="1" applyBorder="1" applyAlignment="1">
      <alignment horizontal="left" vertical="center" wrapText="1"/>
    </xf>
    <xf numFmtId="0" fontId="42" fillId="0" borderId="10" xfId="0" applyFont="1" applyBorder="1" applyAlignment="1">
      <alignment horizontal="center" vertical="center" wrapText="1"/>
    </xf>
    <xf numFmtId="0" fontId="42" fillId="0" borderId="11" xfId="0" applyFont="1" applyBorder="1" applyAlignment="1">
      <alignment horizontal="center" vertical="center" wrapText="1"/>
    </xf>
    <xf numFmtId="0" fontId="42" fillId="0" borderId="12" xfId="0" applyFont="1" applyBorder="1" applyAlignment="1">
      <alignment horizontal="center" vertical="center" wrapText="1"/>
    </xf>
    <xf numFmtId="0" fontId="30" fillId="5" borderId="10" xfId="0" applyFont="1" applyFill="1" applyBorder="1" applyAlignment="1">
      <alignment horizontal="center" wrapText="1"/>
    </xf>
    <xf numFmtId="0" fontId="30" fillId="5" borderId="11" xfId="0" applyFont="1" applyFill="1" applyBorder="1" applyAlignment="1">
      <alignment horizontal="center" wrapText="1"/>
    </xf>
    <xf numFmtId="0" fontId="30" fillId="5" borderId="12" xfId="0" applyFont="1" applyFill="1" applyBorder="1" applyAlignment="1">
      <alignment horizontal="center" wrapText="1"/>
    </xf>
    <xf numFmtId="0" fontId="5" fillId="0" borderId="64" xfId="0" applyFont="1" applyBorder="1" applyAlignment="1">
      <alignment horizontal="center" vertical="center"/>
    </xf>
    <xf numFmtId="0" fontId="5" fillId="0" borderId="48" xfId="0" applyFont="1" applyBorder="1" applyAlignment="1">
      <alignment horizontal="center" vertical="center"/>
    </xf>
    <xf numFmtId="0" fontId="16" fillId="0" borderId="15" xfId="0" applyFont="1" applyBorder="1" applyAlignment="1">
      <alignment horizontal="center" vertical="center" wrapText="1"/>
    </xf>
    <xf numFmtId="0" fontId="16" fillId="0" borderId="17" xfId="0" applyFont="1" applyBorder="1" applyAlignment="1">
      <alignment horizontal="center" vertical="center" wrapText="1"/>
    </xf>
    <xf numFmtId="0" fontId="16" fillId="0" borderId="0" xfId="0" applyFont="1" applyAlignment="1">
      <alignment horizontal="center" vertical="center" wrapText="1"/>
    </xf>
    <xf numFmtId="0" fontId="16" fillId="0" borderId="18" xfId="0" applyFont="1" applyBorder="1" applyAlignment="1">
      <alignment horizontal="center" vertical="center" wrapText="1"/>
    </xf>
    <xf numFmtId="0" fontId="25" fillId="0" borderId="0" xfId="0" applyFont="1" applyAlignment="1">
      <alignment horizontal="center" vertical="center" wrapText="1"/>
    </xf>
    <xf numFmtId="0" fontId="25" fillId="0" borderId="18" xfId="0" applyFont="1" applyBorder="1" applyAlignment="1">
      <alignment horizontal="center" vertical="center" wrapText="1"/>
    </xf>
    <xf numFmtId="0" fontId="25" fillId="0" borderId="16" xfId="0" applyFont="1" applyBorder="1" applyAlignment="1">
      <alignment horizontal="center" vertical="center" wrapText="1"/>
    </xf>
    <xf numFmtId="0" fontId="25" fillId="0" borderId="20" xfId="0" applyFont="1" applyBorder="1" applyAlignment="1">
      <alignment horizontal="center" vertical="center" wrapText="1"/>
    </xf>
    <xf numFmtId="0" fontId="16" fillId="0" borderId="21" xfId="0" applyFont="1" applyBorder="1" applyAlignment="1" applyProtection="1">
      <alignment horizontal="center" vertical="center" wrapText="1"/>
      <protection hidden="1"/>
    </xf>
    <xf numFmtId="0" fontId="16" fillId="0" borderId="12" xfId="0" applyFont="1" applyBorder="1" applyAlignment="1" applyProtection="1">
      <alignment horizontal="center" vertical="center" wrapText="1"/>
      <protection hidden="1"/>
    </xf>
    <xf numFmtId="0" fontId="5" fillId="0" borderId="10" xfId="0" applyFont="1" applyBorder="1" applyAlignment="1" applyProtection="1">
      <alignment horizontal="right" vertical="center"/>
      <protection hidden="1"/>
    </xf>
    <xf numFmtId="0" fontId="5" fillId="0" borderId="12" xfId="0" applyFont="1" applyBorder="1" applyAlignment="1" applyProtection="1">
      <alignment horizontal="right" vertical="center"/>
      <protection hidden="1"/>
    </xf>
    <xf numFmtId="0" fontId="32" fillId="10" borderId="21" xfId="0" applyFont="1" applyFill="1" applyBorder="1" applyAlignment="1">
      <alignment horizontal="center" vertical="center" wrapText="1"/>
    </xf>
    <xf numFmtId="0" fontId="32" fillId="10" borderId="15" xfId="0" applyFont="1" applyFill="1" applyBorder="1" applyAlignment="1">
      <alignment horizontal="center" vertical="center"/>
    </xf>
    <xf numFmtId="0" fontId="32" fillId="10" borderId="17" xfId="0" applyFont="1" applyFill="1" applyBorder="1" applyAlignment="1">
      <alignment horizontal="center" vertical="center"/>
    </xf>
    <xf numFmtId="0" fontId="21" fillId="3" borderId="21" xfId="0" applyFont="1" applyFill="1" applyBorder="1" applyAlignment="1" applyProtection="1">
      <alignment horizontal="center" vertical="center" wrapText="1"/>
      <protection hidden="1"/>
    </xf>
    <xf numFmtId="0" fontId="21" fillId="3" borderId="17" xfId="0" applyFont="1" applyFill="1" applyBorder="1" applyAlignment="1" applyProtection="1">
      <alignment horizontal="center" vertical="center" wrapText="1"/>
      <protection hidden="1"/>
    </xf>
    <xf numFmtId="0" fontId="33" fillId="11" borderId="10" xfId="0" applyFont="1" applyFill="1" applyBorder="1" applyAlignment="1" applyProtection="1">
      <alignment horizontal="center" vertical="center"/>
      <protection hidden="1"/>
    </xf>
    <xf numFmtId="0" fontId="33" fillId="11" borderId="11" xfId="0" applyFont="1" applyFill="1" applyBorder="1" applyAlignment="1" applyProtection="1">
      <alignment horizontal="center" vertical="center"/>
      <protection hidden="1"/>
    </xf>
    <xf numFmtId="0" fontId="33" fillId="11" borderId="12" xfId="0" applyFont="1" applyFill="1" applyBorder="1" applyAlignment="1" applyProtection="1">
      <alignment horizontal="center" vertical="center"/>
      <protection hidden="1"/>
    </xf>
    <xf numFmtId="0" fontId="32" fillId="10" borderId="22" xfId="0" applyFont="1" applyFill="1" applyBorder="1" applyAlignment="1">
      <alignment horizontal="center" vertical="center" wrapText="1"/>
    </xf>
    <xf numFmtId="0" fontId="32" fillId="10" borderId="16" xfId="0" applyFont="1" applyFill="1" applyBorder="1" applyAlignment="1">
      <alignment horizontal="center" vertical="center"/>
    </xf>
    <xf numFmtId="0" fontId="32" fillId="10" borderId="20" xfId="0" applyFont="1" applyFill="1" applyBorder="1" applyAlignment="1">
      <alignment horizontal="center" vertical="center"/>
    </xf>
    <xf numFmtId="0" fontId="32" fillId="10" borderId="10" xfId="0" applyFont="1" applyFill="1" applyBorder="1" applyAlignment="1">
      <alignment horizontal="center" vertical="center" wrapText="1"/>
    </xf>
    <xf numFmtId="0" fontId="32" fillId="10" borderId="11" xfId="0" applyFont="1" applyFill="1" applyBorder="1" applyAlignment="1">
      <alignment horizontal="center" vertical="center"/>
    </xf>
    <xf numFmtId="0" fontId="32" fillId="10" borderId="12" xfId="0" applyFont="1" applyFill="1" applyBorder="1" applyAlignment="1">
      <alignment horizontal="center" vertical="center"/>
    </xf>
    <xf numFmtId="0" fontId="45" fillId="11" borderId="10" xfId="1" applyFont="1" applyFill="1" applyBorder="1" applyAlignment="1">
      <alignment horizontal="center" vertical="center" wrapText="1"/>
    </xf>
    <xf numFmtId="0" fontId="45" fillId="11" borderId="11" xfId="1" applyFont="1" applyFill="1" applyBorder="1" applyAlignment="1">
      <alignment horizontal="center" vertical="center" wrapText="1"/>
    </xf>
    <xf numFmtId="0" fontId="5" fillId="0" borderId="14" xfId="0" applyFont="1" applyBorder="1" applyAlignment="1" applyProtection="1">
      <alignment horizontal="center" vertical="center"/>
      <protection hidden="1"/>
    </xf>
    <xf numFmtId="0" fontId="5" fillId="0" borderId="23" xfId="0" applyFont="1" applyBorder="1" applyAlignment="1" applyProtection="1">
      <alignment horizontal="center" vertical="center"/>
      <protection hidden="1"/>
    </xf>
    <xf numFmtId="0" fontId="5" fillId="0" borderId="10" xfId="0" applyFont="1" applyBorder="1" applyAlignment="1" applyProtection="1">
      <alignment horizontal="right" vertical="center" wrapText="1"/>
      <protection hidden="1"/>
    </xf>
    <xf numFmtId="0" fontId="5" fillId="0" borderId="12" xfId="0" applyFont="1" applyBorder="1" applyAlignment="1" applyProtection="1">
      <alignment horizontal="right" vertical="center" wrapText="1"/>
      <protection hidden="1"/>
    </xf>
    <xf numFmtId="0" fontId="5" fillId="7" borderId="10" xfId="0" applyFont="1" applyFill="1" applyBorder="1" applyAlignment="1" applyProtection="1">
      <alignment horizontal="right" vertical="center" wrapText="1"/>
      <protection hidden="1"/>
    </xf>
    <xf numFmtId="0" fontId="5" fillId="7" borderId="12" xfId="0" applyFont="1" applyFill="1" applyBorder="1" applyAlignment="1" applyProtection="1">
      <alignment horizontal="right" vertical="center" wrapText="1"/>
      <protection hidden="1"/>
    </xf>
    <xf numFmtId="0" fontId="5" fillId="0" borderId="14" xfId="0" applyFont="1" applyBorder="1" applyAlignment="1" applyProtection="1">
      <alignment horizontal="left" vertical="center" wrapText="1"/>
      <protection hidden="1"/>
    </xf>
    <xf numFmtId="0" fontId="5" fillId="0" borderId="23" xfId="0" applyFont="1" applyBorder="1" applyAlignment="1" applyProtection="1">
      <alignment horizontal="left" vertical="center" wrapText="1"/>
      <protection hidden="1"/>
    </xf>
    <xf numFmtId="0" fontId="5" fillId="8" borderId="10" xfId="0" applyFont="1" applyFill="1" applyBorder="1" applyAlignment="1" applyProtection="1">
      <alignment horizontal="right" vertical="center" wrapText="1"/>
      <protection hidden="1"/>
    </xf>
    <xf numFmtId="0" fontId="5" fillId="8" borderId="12" xfId="0" applyFont="1" applyFill="1" applyBorder="1" applyAlignment="1" applyProtection="1">
      <alignment horizontal="right" vertical="center" wrapText="1"/>
      <protection hidden="1"/>
    </xf>
    <xf numFmtId="0" fontId="35" fillId="0" borderId="22" xfId="0" applyFont="1" applyBorder="1" applyAlignment="1" applyProtection="1">
      <alignment horizontal="center" vertical="center" wrapText="1"/>
      <protection hidden="1"/>
    </xf>
    <xf numFmtId="0" fontId="35" fillId="0" borderId="20" xfId="0" applyFont="1" applyBorder="1" applyAlignment="1" applyProtection="1">
      <alignment horizontal="center" vertical="center" wrapText="1"/>
      <protection hidden="1"/>
    </xf>
    <xf numFmtId="3" fontId="35" fillId="2" borderId="14" xfId="0" applyNumberFormat="1" applyFont="1" applyFill="1" applyBorder="1" applyAlignment="1" applyProtection="1">
      <alignment horizontal="center" vertical="center"/>
      <protection locked="0" hidden="1"/>
    </xf>
    <xf numFmtId="3" fontId="35" fillId="2" borderId="23" xfId="0" applyNumberFormat="1" applyFont="1" applyFill="1" applyBorder="1" applyAlignment="1" applyProtection="1">
      <alignment horizontal="center" vertical="center"/>
      <protection locked="0" hidden="1"/>
    </xf>
    <xf numFmtId="0" fontId="29" fillId="0" borderId="10" xfId="0" applyFont="1" applyBorder="1" applyAlignment="1">
      <alignment horizontal="center" vertical="center" wrapText="1"/>
    </xf>
    <xf numFmtId="0" fontId="29" fillId="0" borderId="11" xfId="0" applyFont="1" applyBorder="1" applyAlignment="1">
      <alignment horizontal="center" vertical="center" wrapText="1"/>
    </xf>
    <xf numFmtId="0" fontId="37" fillId="0" borderId="10" xfId="0" applyFont="1" applyBorder="1" applyAlignment="1">
      <alignment horizontal="center" vertical="center" wrapText="1"/>
    </xf>
    <xf numFmtId="0" fontId="37" fillId="0" borderId="11" xfId="0" applyFont="1" applyBorder="1" applyAlignment="1">
      <alignment horizontal="center" vertical="center" wrapText="1"/>
    </xf>
    <xf numFmtId="0" fontId="37" fillId="0" borderId="12" xfId="0" applyFont="1" applyBorder="1" applyAlignment="1">
      <alignment horizontal="center" vertical="center" wrapText="1"/>
    </xf>
    <xf numFmtId="0" fontId="5" fillId="0" borderId="14" xfId="0" applyFont="1" applyBorder="1" applyAlignment="1" applyProtection="1">
      <alignment horizontal="center" vertical="center" wrapText="1"/>
      <protection hidden="1"/>
    </xf>
    <xf numFmtId="0" fontId="5" fillId="0" borderId="23" xfId="0" applyFont="1" applyBorder="1" applyAlignment="1" applyProtection="1">
      <alignment horizontal="center" vertical="center" wrapText="1"/>
      <protection hidden="1"/>
    </xf>
    <xf numFmtId="0" fontId="1" fillId="0" borderId="10" xfId="0" applyFont="1" applyBorder="1" applyAlignment="1">
      <alignment horizontal="center" vertical="center" wrapText="1"/>
    </xf>
    <xf numFmtId="0" fontId="1" fillId="0" borderId="12" xfId="0" applyFont="1" applyBorder="1" applyAlignment="1">
      <alignment horizontal="center" vertical="center" wrapText="1"/>
    </xf>
    <xf numFmtId="0" fontId="28" fillId="0" borderId="22" xfId="0" applyFont="1" applyBorder="1" applyAlignment="1">
      <alignment horizontal="left" vertical="center" wrapText="1"/>
    </xf>
    <xf numFmtId="0" fontId="28" fillId="0" borderId="20" xfId="0" applyFont="1" applyBorder="1" applyAlignment="1">
      <alignment horizontal="left" vertical="center" wrapText="1"/>
    </xf>
    <xf numFmtId="0" fontId="1" fillId="5" borderId="10" xfId="0" applyFont="1" applyFill="1" applyBorder="1" applyAlignment="1">
      <alignment horizontal="center" vertical="center" wrapText="1"/>
    </xf>
    <xf numFmtId="0" fontId="1" fillId="5" borderId="11" xfId="0" applyFont="1" applyFill="1" applyBorder="1" applyAlignment="1">
      <alignment horizontal="center" vertical="center" wrapText="1"/>
    </xf>
    <xf numFmtId="0" fontId="1" fillId="5" borderId="12" xfId="0" applyFont="1" applyFill="1" applyBorder="1" applyAlignment="1">
      <alignment horizontal="center" vertical="center" wrapText="1"/>
    </xf>
    <xf numFmtId="0" fontId="2" fillId="0" borderId="0" xfId="0" applyFont="1" applyAlignment="1">
      <alignment horizontal="center" vertical="center" wrapText="1"/>
    </xf>
    <xf numFmtId="0" fontId="5" fillId="0" borderId="24" xfId="0" applyFont="1" applyBorder="1" applyAlignment="1">
      <alignment horizontal="center" wrapText="1"/>
    </xf>
    <xf numFmtId="0" fontId="5" fillId="0" borderId="11" xfId="0" applyFont="1" applyBorder="1" applyAlignment="1">
      <alignment horizontal="center"/>
    </xf>
    <xf numFmtId="0" fontId="5" fillId="0" borderId="24" xfId="0" applyFont="1" applyBorder="1" applyAlignment="1">
      <alignment horizontal="center"/>
    </xf>
    <xf numFmtId="0" fontId="5" fillId="0" borderId="10" xfId="0" applyFont="1" applyBorder="1" applyAlignment="1">
      <alignment horizontal="center"/>
    </xf>
    <xf numFmtId="0" fontId="10" fillId="0" borderId="0" xfId="0" applyFont="1" applyAlignment="1">
      <alignment horizontal="left" vertical="center" wrapText="1"/>
    </xf>
    <xf numFmtId="0" fontId="11" fillId="0" borderId="0" xfId="0" applyFont="1" applyAlignment="1">
      <alignment horizontal="left" vertical="center" wrapText="1"/>
    </xf>
    <xf numFmtId="0" fontId="2" fillId="0" borderId="0" xfId="0" applyFont="1" applyAlignment="1">
      <alignment horizontal="left" vertical="center" wrapText="1"/>
    </xf>
    <xf numFmtId="0" fontId="1" fillId="0" borderId="10" xfId="0" applyFont="1" applyBorder="1" applyAlignment="1">
      <alignment horizontal="center"/>
    </xf>
    <xf numFmtId="0" fontId="1" fillId="0" borderId="11" xfId="0" applyFont="1" applyBorder="1" applyAlignment="1">
      <alignment horizontal="center"/>
    </xf>
    <xf numFmtId="0" fontId="1" fillId="0" borderId="12" xfId="0" applyFont="1" applyBorder="1" applyAlignment="1">
      <alignment horizontal="center"/>
    </xf>
    <xf numFmtId="0" fontId="2" fillId="6" borderId="0" xfId="0" applyFont="1" applyFill="1" applyAlignment="1">
      <alignment horizontal="center" vertical="center" wrapText="1"/>
    </xf>
  </cellXfs>
  <cellStyles count="2">
    <cellStyle name="Hyperlink" xfId="1" builtinId="8"/>
    <cellStyle name="Normal" xfId="0" builtinId="0"/>
  </cellStyles>
  <dxfs count="6">
    <dxf>
      <fill>
        <patternFill>
          <bgColor rgb="FFACEBEA"/>
        </patternFill>
      </fill>
    </dxf>
    <dxf>
      <fill>
        <patternFill>
          <bgColor rgb="FFACEBEA"/>
        </patternFill>
      </fill>
    </dxf>
    <dxf>
      <fill>
        <patternFill>
          <bgColor rgb="FFACEBEA"/>
        </patternFill>
      </fill>
    </dxf>
    <dxf>
      <fill>
        <patternFill>
          <bgColor rgb="FFACEBEA"/>
        </patternFill>
      </fill>
    </dxf>
    <dxf>
      <fill>
        <patternFill>
          <bgColor rgb="FFACEBEA"/>
        </patternFill>
      </fill>
    </dxf>
    <dxf>
      <fill>
        <patternFill>
          <bgColor rgb="FFACEBEA"/>
        </patternFill>
      </fill>
    </dxf>
  </dxfs>
  <tableStyles count="0" defaultTableStyle="TableStyleMedium2" defaultPivotStyle="PivotStyleLight16"/>
  <colors>
    <mruColors>
      <color rgb="FFACEBEA"/>
      <color rgb="FFFFCC99"/>
      <color rgb="FF00CC99"/>
      <color rgb="FFA4D76B"/>
      <color rgb="FF00EEB0"/>
      <color rgb="FF65DCD9"/>
      <color rgb="FF33CCCC"/>
      <color rgb="FFC9FFFF"/>
      <color rgb="FFB4C4CC"/>
      <color rgb="FFC0DDAD"/>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 Id="rId14"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emf"/></Relationships>
</file>

<file path=xl/drawings/_rels/drawing2.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3.png"/></Relationships>
</file>

<file path=xl/drawings/_rels/drawing3.xml.rels><?xml version="1.0" encoding="UTF-8" standalone="yes"?>
<Relationships xmlns="http://schemas.openxmlformats.org/package/2006/relationships"><Relationship Id="rId1" Type="http://schemas.openxmlformats.org/officeDocument/2006/relationships/image" Target="../media/image1.emf"/></Relationships>
</file>

<file path=xl/drawings/_rels/drawing4.x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editAs="oneCell">
    <xdr:from>
      <xdr:col>0</xdr:col>
      <xdr:colOff>465256</xdr:colOff>
      <xdr:row>0</xdr:row>
      <xdr:rowOff>76200</xdr:rowOff>
    </xdr:from>
    <xdr:to>
      <xdr:col>3</xdr:col>
      <xdr:colOff>215900</xdr:colOff>
      <xdr:row>5</xdr:row>
      <xdr:rowOff>80584</xdr:rowOff>
    </xdr:to>
    <xdr:pic>
      <xdr:nvPicPr>
        <xdr:cNvPr id="2" name="Picture 1">
          <a:extLst>
            <a:ext uri="{FF2B5EF4-FFF2-40B4-BE49-F238E27FC236}">
              <a16:creationId xmlns:a16="http://schemas.microsoft.com/office/drawing/2014/main" id="{A85211D5-01EA-4E41-AB42-33DBC8C0DB4F}"/>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465256" y="76200"/>
          <a:ext cx="4500444" cy="1020384"/>
        </a:xfrm>
        <a:prstGeom prst="rect">
          <a:avLst/>
        </a:prstGeom>
      </xdr:spPr>
    </xdr:pic>
    <xdr:clientData/>
  </xdr:twoCellAnchor>
  <xdr:twoCellAnchor editAs="oneCell">
    <xdr:from>
      <xdr:col>6</xdr:col>
      <xdr:colOff>266700</xdr:colOff>
      <xdr:row>11</xdr:row>
      <xdr:rowOff>348615</xdr:rowOff>
    </xdr:from>
    <xdr:to>
      <xdr:col>6</xdr:col>
      <xdr:colOff>800100</xdr:colOff>
      <xdr:row>13</xdr:row>
      <xdr:rowOff>64770</xdr:rowOff>
    </xdr:to>
    <xdr:pic>
      <xdr:nvPicPr>
        <xdr:cNvPr id="3" name="Picture 2">
          <a:extLst>
            <a:ext uri="{FF2B5EF4-FFF2-40B4-BE49-F238E27FC236}">
              <a16:creationId xmlns:a16="http://schemas.microsoft.com/office/drawing/2014/main" id="{E4A4FCDA-11B8-0F13-0161-BD0BC39E5AED}"/>
            </a:ext>
          </a:extLst>
        </xdr:cNvPr>
        <xdr:cNvPicPr>
          <a:picLocks noChangeAspect="1"/>
        </xdr:cNvPicPr>
      </xdr:nvPicPr>
      <xdr:blipFill rotWithShape="1">
        <a:blip xmlns:r="http://schemas.openxmlformats.org/officeDocument/2006/relationships" r:embed="rId2">
          <a:extLst>
            <a:ext uri="{28A0092B-C50C-407E-A947-70E740481C1C}">
              <a14:useLocalDpi xmlns:a14="http://schemas.microsoft.com/office/drawing/2010/main" val="0"/>
            </a:ext>
          </a:extLst>
        </a:blip>
        <a:srcRect l="24306" t="17974" r="10880" b="-1"/>
        <a:stretch>
          <a:fillRect/>
        </a:stretch>
      </xdr:blipFill>
      <xdr:spPr bwMode="auto">
        <a:xfrm>
          <a:off x="9918700" y="3282315"/>
          <a:ext cx="533400" cy="478155"/>
        </a:xfrm>
        <a:prstGeom prst="rect">
          <a:avLst/>
        </a:prstGeom>
        <a:ln>
          <a:noFill/>
        </a:ln>
        <a:extLst>
          <a:ext uri="{53640926-AAD7-44D8-BBD7-CCE9431645EC}">
            <a14:shadowObscured xmlns:a14="http://schemas.microsoft.com/office/drawing/2010/main"/>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211854</xdr:colOff>
      <xdr:row>0</xdr:row>
      <xdr:rowOff>101002</xdr:rowOff>
    </xdr:from>
    <xdr:to>
      <xdr:col>1</xdr:col>
      <xdr:colOff>1511300</xdr:colOff>
      <xdr:row>6</xdr:row>
      <xdr:rowOff>62901</xdr:rowOff>
    </xdr:to>
    <xdr:pic>
      <xdr:nvPicPr>
        <xdr:cNvPr id="2" name="Picture 1">
          <a:extLst>
            <a:ext uri="{FF2B5EF4-FFF2-40B4-BE49-F238E27FC236}">
              <a16:creationId xmlns:a16="http://schemas.microsoft.com/office/drawing/2014/main" id="{B2AE3BAA-23CE-462B-8922-1B466DD8A9A1}"/>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211854" y="101002"/>
          <a:ext cx="2975846" cy="1117599"/>
        </a:xfrm>
        <a:prstGeom prst="rect">
          <a:avLst/>
        </a:prstGeom>
      </xdr:spPr>
    </xdr:pic>
    <xdr:clientData/>
  </xdr:twoCellAnchor>
  <xdr:twoCellAnchor editAs="oneCell">
    <xdr:from>
      <xdr:col>5</xdr:col>
      <xdr:colOff>1447800</xdr:colOff>
      <xdr:row>8</xdr:row>
      <xdr:rowOff>91440</xdr:rowOff>
    </xdr:from>
    <xdr:to>
      <xdr:col>5</xdr:col>
      <xdr:colOff>1981200</xdr:colOff>
      <xdr:row>8</xdr:row>
      <xdr:rowOff>561128</xdr:rowOff>
    </xdr:to>
    <xdr:pic>
      <xdr:nvPicPr>
        <xdr:cNvPr id="3" name="Picture 2">
          <a:extLst>
            <a:ext uri="{FF2B5EF4-FFF2-40B4-BE49-F238E27FC236}">
              <a16:creationId xmlns:a16="http://schemas.microsoft.com/office/drawing/2014/main" id="{89090702-6D6C-40D1-92AC-2E51E880B192}"/>
            </a:ext>
          </a:extLst>
        </xdr:cNvPr>
        <xdr:cNvPicPr>
          <a:picLocks noChangeAspect="1"/>
        </xdr:cNvPicPr>
      </xdr:nvPicPr>
      <xdr:blipFill rotWithShape="1">
        <a:blip xmlns:r="http://schemas.openxmlformats.org/officeDocument/2006/relationships" r:embed="rId2">
          <a:extLst>
            <a:ext uri="{28A0092B-C50C-407E-A947-70E740481C1C}">
              <a14:useLocalDpi xmlns:a14="http://schemas.microsoft.com/office/drawing/2010/main" val="0"/>
            </a:ext>
          </a:extLst>
        </a:blip>
        <a:srcRect l="24306" t="17974" r="10880" b="-1"/>
        <a:stretch>
          <a:fillRect/>
        </a:stretch>
      </xdr:blipFill>
      <xdr:spPr bwMode="auto">
        <a:xfrm>
          <a:off x="13182600" y="2255520"/>
          <a:ext cx="533400" cy="469688"/>
        </a:xfrm>
        <a:prstGeom prst="rect">
          <a:avLst/>
        </a:prstGeom>
        <a:ln>
          <a:noFill/>
        </a:ln>
        <a:extLst>
          <a:ext uri="{53640926-AAD7-44D8-BBD7-CCE9431645EC}">
            <a14:shadowObscured xmlns:a14="http://schemas.microsoft.com/office/drawing/2010/main"/>
          </a:ext>
        </a:extLst>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9525</xdr:colOff>
      <xdr:row>0</xdr:row>
      <xdr:rowOff>47625</xdr:rowOff>
    </xdr:from>
    <xdr:to>
      <xdr:col>2</xdr:col>
      <xdr:colOff>683895</xdr:colOff>
      <xdr:row>2</xdr:row>
      <xdr:rowOff>215265</xdr:rowOff>
    </xdr:to>
    <xdr:pic>
      <xdr:nvPicPr>
        <xdr:cNvPr id="2" name="Picture 1">
          <a:extLst>
            <a:ext uri="{FF2B5EF4-FFF2-40B4-BE49-F238E27FC236}">
              <a16:creationId xmlns:a16="http://schemas.microsoft.com/office/drawing/2014/main" id="{50059AE5-35E4-86DD-459D-291EBF8AC3A9}"/>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525" y="47625"/>
          <a:ext cx="3090545" cy="640080"/>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9525</xdr:colOff>
      <xdr:row>0</xdr:row>
      <xdr:rowOff>47625</xdr:rowOff>
    </xdr:from>
    <xdr:to>
      <xdr:col>3</xdr:col>
      <xdr:colOff>379095</xdr:colOff>
      <xdr:row>3</xdr:row>
      <xdr:rowOff>116205</xdr:rowOff>
    </xdr:to>
    <xdr:pic>
      <xdr:nvPicPr>
        <xdr:cNvPr id="2" name="Picture 1">
          <a:extLst>
            <a:ext uri="{FF2B5EF4-FFF2-40B4-BE49-F238E27FC236}">
              <a16:creationId xmlns:a16="http://schemas.microsoft.com/office/drawing/2014/main" id="{10E6A7EA-6A9D-4FC4-AD0D-3DFEFAA29FED}"/>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525" y="47625"/>
          <a:ext cx="3331845" cy="840105"/>
        </a:xfrm>
        <a:prstGeom prst="rect">
          <a:avLst/>
        </a:prstGeom>
      </xdr:spPr>
    </xdr:pic>
    <xdr:clientData/>
  </xdr:twoCellAnchor>
</xdr:wsDr>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s://experience.arcgis.com/experience/031eee7bba9145c9b3a24b2974baf010?draft=true" TargetMode="External"/><Relationship Id="rId1" Type="http://schemas.openxmlformats.org/officeDocument/2006/relationships/hyperlink" Target="&#8226;%09Locate%20your%20Service%20Area,%20Fire%20District%20and%20the%20Lolo%20Sewer%20and%20Water%20RSID%20901%20&#8211;%20Enter%20Your%20Address%20and%20Select%20the%20Map%20Layer" TargetMode="External"/><Relationship Id="rId4"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2.bin"/><Relationship Id="rId2" Type="http://schemas.openxmlformats.org/officeDocument/2006/relationships/hyperlink" Target="https://experience.arcgis.com/experience/031eee7bba9145c9b3a24b2974baf010?draft=true" TargetMode="External"/><Relationship Id="rId1" Type="http://schemas.openxmlformats.org/officeDocument/2006/relationships/hyperlink" Target="https://experience.arcgis.com/experience/031eee7bba9145c9b3a24b2974baf010/" TargetMode="External"/><Relationship Id="rId4"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5ADD067-795A-443D-9E3F-3748AE5EDAC2}">
  <dimension ref="A1:I114"/>
  <sheetViews>
    <sheetView topLeftCell="A6" zoomScale="90" zoomScaleNormal="90" workbookViewId="0">
      <selection activeCell="A53" sqref="A53:XFD53"/>
    </sheetView>
  </sheetViews>
  <sheetFormatPr defaultRowHeight="14.4" x14ac:dyDescent="0.3"/>
  <cols>
    <col min="1" max="1" width="24.33203125" customWidth="1"/>
    <col min="2" max="2" width="22.33203125" customWidth="1"/>
    <col min="3" max="3" width="22.5546875" customWidth="1"/>
    <col min="4" max="5" width="24.21875" customWidth="1"/>
    <col min="6" max="7" width="23" customWidth="1"/>
    <col min="8" max="8" width="24.109375" customWidth="1"/>
  </cols>
  <sheetData>
    <row r="1" spans="1:8" ht="15.6" customHeight="1" x14ac:dyDescent="0.3">
      <c r="A1" s="170"/>
      <c r="B1" s="171"/>
      <c r="C1" s="171"/>
      <c r="D1" s="170"/>
      <c r="E1" s="305" t="s">
        <v>188</v>
      </c>
      <c r="F1" s="305"/>
      <c r="G1" s="305"/>
      <c r="H1" s="172"/>
    </row>
    <row r="2" spans="1:8" ht="15.6" x14ac:dyDescent="0.3">
      <c r="A2" s="170"/>
      <c r="B2" s="171"/>
      <c r="C2" s="171"/>
      <c r="D2" s="170"/>
      <c r="E2" s="305"/>
      <c r="F2" s="305"/>
      <c r="G2" s="305"/>
      <c r="H2" s="172"/>
    </row>
    <row r="3" spans="1:8" ht="15.6" x14ac:dyDescent="0.3">
      <c r="A3" s="170"/>
      <c r="B3" s="171"/>
      <c r="C3" s="171"/>
      <c r="D3" s="170"/>
      <c r="E3" s="305"/>
      <c r="F3" s="305"/>
      <c r="G3" s="305"/>
      <c r="H3" s="172"/>
    </row>
    <row r="4" spans="1:8" ht="15.6" x14ac:dyDescent="0.3">
      <c r="A4" s="170"/>
      <c r="B4" s="171"/>
      <c r="C4" s="171"/>
      <c r="D4" s="170"/>
      <c r="E4" s="305"/>
      <c r="F4" s="305"/>
      <c r="G4" s="305"/>
      <c r="H4" s="172"/>
    </row>
    <row r="5" spans="1:8" ht="15.6" x14ac:dyDescent="0.3">
      <c r="A5" s="170"/>
      <c r="B5" s="171"/>
      <c r="C5" s="171"/>
      <c r="D5" s="170"/>
      <c r="E5" s="305"/>
      <c r="F5" s="305"/>
      <c r="G5" s="305"/>
      <c r="H5" s="172"/>
    </row>
    <row r="6" spans="1:8" ht="15.6" x14ac:dyDescent="0.3">
      <c r="A6" s="170"/>
      <c r="B6" s="171"/>
      <c r="C6" s="171"/>
      <c r="D6" s="170"/>
      <c r="E6" s="170"/>
      <c r="F6" s="170"/>
      <c r="G6" s="170"/>
      <c r="H6" s="226"/>
    </row>
    <row r="7" spans="1:8" ht="14.4" customHeight="1" x14ac:dyDescent="0.3">
      <c r="H7" s="118"/>
    </row>
    <row r="8" spans="1:8" ht="41.4" customHeight="1" x14ac:dyDescent="0.3">
      <c r="A8" s="319" t="s">
        <v>204</v>
      </c>
      <c r="B8" s="319"/>
      <c r="C8" s="319"/>
      <c r="D8" s="319"/>
      <c r="E8" s="319"/>
      <c r="F8" s="319"/>
      <c r="G8" s="319"/>
      <c r="H8" s="118"/>
    </row>
    <row r="9" spans="1:8" ht="14.4" customHeight="1" x14ac:dyDescent="0.3">
      <c r="A9" s="118"/>
      <c r="B9" s="118"/>
      <c r="C9" s="118"/>
      <c r="D9" s="118"/>
      <c r="E9" s="118"/>
      <c r="F9" s="118"/>
      <c r="G9" s="118"/>
      <c r="H9" s="118"/>
    </row>
    <row r="10" spans="1:8" ht="32.4" customHeight="1" x14ac:dyDescent="0.3">
      <c r="A10" s="306" t="s">
        <v>2</v>
      </c>
      <c r="B10" s="306"/>
      <c r="C10" s="306"/>
      <c r="D10" s="306"/>
      <c r="E10" s="306"/>
      <c r="F10" s="306"/>
      <c r="G10" s="306"/>
      <c r="H10" s="218"/>
    </row>
    <row r="11" spans="1:8" ht="33.6" customHeight="1" x14ac:dyDescent="0.3">
      <c r="A11" s="306" t="s">
        <v>3</v>
      </c>
      <c r="B11" s="306"/>
      <c r="C11" s="306"/>
      <c r="D11" s="306"/>
      <c r="E11" s="306"/>
      <c r="F11" s="306"/>
      <c r="G11" s="306"/>
      <c r="H11" s="218"/>
    </row>
    <row r="12" spans="1:8" ht="31.8" customHeight="1" x14ac:dyDescent="0.3">
      <c r="A12" s="306" t="s">
        <v>202</v>
      </c>
      <c r="B12" s="306"/>
      <c r="C12" s="306"/>
      <c r="D12" s="306"/>
      <c r="E12" s="306"/>
      <c r="F12" s="306"/>
      <c r="G12" s="306"/>
      <c r="H12" s="173"/>
    </row>
    <row r="13" spans="1:8" ht="27.6" customHeight="1" x14ac:dyDescent="0.3">
      <c r="A13" s="312" t="s">
        <v>203</v>
      </c>
      <c r="B13" s="312"/>
      <c r="C13" s="312"/>
      <c r="D13" s="312"/>
      <c r="E13" s="312"/>
      <c r="F13" s="312"/>
      <c r="G13" s="312"/>
      <c r="H13" s="173"/>
    </row>
    <row r="14" spans="1:8" ht="23.4" customHeight="1" x14ac:dyDescent="0.3">
      <c r="A14" s="173"/>
      <c r="B14" s="173"/>
      <c r="C14" s="173"/>
      <c r="D14" s="173"/>
      <c r="E14" s="173"/>
      <c r="F14" s="173"/>
      <c r="G14" s="173"/>
      <c r="H14" s="173"/>
    </row>
    <row r="15" spans="1:8" ht="15.6" customHeight="1" thickBot="1" x14ac:dyDescent="0.35">
      <c r="A15" s="313" t="s">
        <v>168</v>
      </c>
      <c r="B15" s="314"/>
      <c r="C15" s="314"/>
      <c r="D15" s="314"/>
      <c r="E15" s="314"/>
      <c r="F15" s="314"/>
      <c r="G15" s="315"/>
      <c r="H15" s="172"/>
    </row>
    <row r="16" spans="1:8" ht="56.4" customHeight="1" x14ac:dyDescent="0.3">
      <c r="A16" s="333" t="s">
        <v>13</v>
      </c>
      <c r="B16" s="334"/>
      <c r="C16" s="325" t="s">
        <v>14</v>
      </c>
      <c r="D16" s="325"/>
      <c r="E16" s="325"/>
      <c r="F16" s="325"/>
      <c r="G16" s="326"/>
      <c r="H16" s="172"/>
    </row>
    <row r="17" spans="1:9" ht="64.95" customHeight="1" x14ac:dyDescent="0.3">
      <c r="A17" s="309" t="s">
        <v>191</v>
      </c>
      <c r="B17" s="219" t="s">
        <v>7</v>
      </c>
      <c r="C17" s="307" t="s">
        <v>8</v>
      </c>
      <c r="D17" s="307"/>
      <c r="E17" s="307"/>
      <c r="F17" s="307"/>
      <c r="G17" s="308"/>
      <c r="H17" s="218"/>
    </row>
    <row r="18" spans="1:9" ht="64.95" customHeight="1" x14ac:dyDescent="0.3">
      <c r="A18" s="310"/>
      <c r="B18" s="219" t="s">
        <v>9</v>
      </c>
      <c r="C18" s="307" t="s">
        <v>10</v>
      </c>
      <c r="D18" s="307"/>
      <c r="E18" s="307"/>
      <c r="F18" s="307"/>
      <c r="G18" s="308"/>
      <c r="H18" s="218"/>
    </row>
    <row r="19" spans="1:9" ht="64.95" customHeight="1" x14ac:dyDescent="0.3">
      <c r="A19" s="310"/>
      <c r="B19" s="219" t="s">
        <v>5</v>
      </c>
      <c r="C19" s="307" t="s">
        <v>6</v>
      </c>
      <c r="D19" s="307"/>
      <c r="E19" s="307"/>
      <c r="F19" s="307"/>
      <c r="G19" s="308"/>
      <c r="H19" s="218"/>
    </row>
    <row r="20" spans="1:9" ht="64.95" customHeight="1" thickBot="1" x14ac:dyDescent="0.35">
      <c r="A20" s="311"/>
      <c r="B20" s="220" t="s">
        <v>11</v>
      </c>
      <c r="C20" s="323" t="s">
        <v>12</v>
      </c>
      <c r="D20" s="323"/>
      <c r="E20" s="323"/>
      <c r="F20" s="323"/>
      <c r="G20" s="324"/>
      <c r="H20" s="218"/>
      <c r="I20" s="218"/>
    </row>
    <row r="21" spans="1:9" ht="38.4" customHeight="1" x14ac:dyDescent="0.3">
      <c r="A21" s="306" t="s">
        <v>175</v>
      </c>
      <c r="B21" s="306"/>
      <c r="C21" s="306"/>
      <c r="D21" s="306"/>
      <c r="E21" s="306"/>
      <c r="F21" s="306"/>
      <c r="G21" s="221">
        <v>6.0299999999999999E-2</v>
      </c>
      <c r="H21" s="173"/>
      <c r="I21" s="218"/>
    </row>
    <row r="22" spans="1:9" ht="16.2" thickBot="1" x14ac:dyDescent="0.35">
      <c r="A22" s="170"/>
      <c r="B22" s="192"/>
      <c r="C22" s="192"/>
      <c r="D22" s="192"/>
      <c r="E22" s="192"/>
      <c r="F22" s="192"/>
      <c r="G22" s="192"/>
      <c r="H22" s="192"/>
    </row>
    <row r="23" spans="1:9" ht="37.799999999999997" customHeight="1" thickBot="1" x14ac:dyDescent="0.45">
      <c r="A23" s="316" t="s">
        <v>29</v>
      </c>
      <c r="B23" s="317"/>
      <c r="C23" s="317"/>
      <c r="D23" s="317"/>
      <c r="E23" s="317"/>
      <c r="F23" s="317"/>
      <c r="G23" s="318"/>
      <c r="H23" s="192"/>
    </row>
    <row r="24" spans="1:9" ht="40.049999999999997" customHeight="1" thickBot="1" x14ac:dyDescent="0.35">
      <c r="A24" s="327" t="s">
        <v>197</v>
      </c>
      <c r="B24" s="328"/>
      <c r="C24" s="328"/>
      <c r="D24" s="328"/>
      <c r="E24" s="328"/>
      <c r="F24" s="328"/>
      <c r="G24" s="329"/>
      <c r="H24" s="192"/>
    </row>
    <row r="25" spans="1:9" ht="16.2" thickBot="1" x14ac:dyDescent="0.35">
      <c r="A25" s="215"/>
      <c r="B25" s="192"/>
      <c r="C25" s="192"/>
      <c r="D25" s="192"/>
      <c r="E25" s="192"/>
      <c r="F25" s="192"/>
      <c r="G25" s="196"/>
    </row>
    <row r="26" spans="1:9" s="20" customFormat="1" ht="36.6" customHeight="1" thickBot="1" x14ac:dyDescent="0.35">
      <c r="A26" s="302" t="s">
        <v>189</v>
      </c>
      <c r="B26" s="303"/>
      <c r="C26" s="303"/>
      <c r="D26" s="303"/>
      <c r="E26" s="296" t="s">
        <v>194</v>
      </c>
      <c r="F26" s="298"/>
      <c r="G26" s="227"/>
      <c r="H26" s="193"/>
    </row>
    <row r="27" spans="1:9" ht="50.4" customHeight="1" thickBot="1" x14ac:dyDescent="0.35">
      <c r="A27" s="194" t="s">
        <v>13</v>
      </c>
      <c r="B27" s="142" t="s">
        <v>31</v>
      </c>
      <c r="C27" s="142" t="s">
        <v>20</v>
      </c>
      <c r="D27" s="142" t="s">
        <v>110</v>
      </c>
      <c r="E27" s="232" t="s">
        <v>166</v>
      </c>
      <c r="F27" s="217" t="s">
        <v>163</v>
      </c>
      <c r="G27" s="228"/>
      <c r="H27" s="170"/>
    </row>
    <row r="28" spans="1:9" ht="15.6" x14ac:dyDescent="0.3">
      <c r="A28" s="200" t="s">
        <v>112</v>
      </c>
      <c r="B28" s="233" t="s">
        <v>187</v>
      </c>
      <c r="C28" s="234">
        <f>ROUND(ROUND('FY25-26 Schedule'!$C64,0)*(1+'FY27 Schedule'!$G$21),0)</f>
        <v>181</v>
      </c>
      <c r="D28" s="241">
        <f>ROUND(ROUND('FY25-26 Schedule'!$D64,0)*(1+'FY27 Schedule'!$G$21),0)</f>
        <v>82</v>
      </c>
      <c r="E28" s="244">
        <f>ROUND(ROUND('FY25-26 Schedule'!$F119,0)*(1+'FY27 Schedule'!$G$21),0)</f>
        <v>956</v>
      </c>
      <c r="F28" s="235">
        <v>518</v>
      </c>
      <c r="G28" s="229"/>
      <c r="H28" s="170"/>
    </row>
    <row r="29" spans="1:9" ht="15.6" x14ac:dyDescent="0.3">
      <c r="A29" s="184" t="s">
        <v>35</v>
      </c>
      <c r="B29" s="236" t="s">
        <v>114</v>
      </c>
      <c r="C29" s="185">
        <f>ROUND(ROUND('FY25-26 Schedule'!$C65,0)*(1+'FY27 Schedule'!$G$21),0)</f>
        <v>250</v>
      </c>
      <c r="D29" s="242">
        <f>ROUND(ROUND('FY25-26 Schedule'!$D65,0)*(1+'FY27 Schedule'!$G$21),0)</f>
        <v>112</v>
      </c>
      <c r="E29" s="245">
        <f>ROUND(ROUND('FY25-26 Schedule'!$F120,0)*(1+'FY27 Schedule'!$G$21),0)</f>
        <v>1319</v>
      </c>
      <c r="F29" s="237">
        <v>680</v>
      </c>
      <c r="G29" s="230"/>
      <c r="H29" s="170"/>
    </row>
    <row r="30" spans="1:9" ht="15.6" x14ac:dyDescent="0.3">
      <c r="A30" s="184" t="s">
        <v>36</v>
      </c>
      <c r="B30" s="236" t="s">
        <v>115</v>
      </c>
      <c r="C30" s="185">
        <f>ROUND(ROUND('FY25-26 Schedule'!$C66,0)*(1+'FY27 Schedule'!$G$21),0)</f>
        <v>303</v>
      </c>
      <c r="D30" s="242">
        <f>ROUND(ROUND('FY25-26 Schedule'!$D66,0)*(1+'FY27 Schedule'!$G$21),0)</f>
        <v>136</v>
      </c>
      <c r="E30" s="245">
        <f>ROUND(ROUND('FY25-26 Schedule'!$F121,0)*(1+'FY27 Schedule'!$G$21),0)</f>
        <v>1603</v>
      </c>
      <c r="F30" s="237">
        <v>971</v>
      </c>
      <c r="G30" s="231"/>
      <c r="H30" s="197"/>
    </row>
    <row r="31" spans="1:9" ht="15.6" x14ac:dyDescent="0.3">
      <c r="A31" s="184" t="s">
        <v>37</v>
      </c>
      <c r="B31" s="236" t="s">
        <v>116</v>
      </c>
      <c r="C31" s="185">
        <f>ROUND(ROUND('FY25-26 Schedule'!$C67,0)*(1+'FY27 Schedule'!$G$21),0)</f>
        <v>350</v>
      </c>
      <c r="D31" s="242">
        <f>ROUND(ROUND('FY25-26 Schedule'!$D67,0)*(1+'FY27 Schedule'!$G$21),0)</f>
        <v>156</v>
      </c>
      <c r="E31" s="245">
        <f>ROUND(ROUND('FY25-26 Schedule'!$F122,0)*(1+'FY27 Schedule'!$G$21),0)</f>
        <v>1845</v>
      </c>
      <c r="F31" s="237">
        <v>1198</v>
      </c>
      <c r="G31" s="196"/>
      <c r="H31" s="170"/>
    </row>
    <row r="32" spans="1:9" ht="15.6" x14ac:dyDescent="0.3">
      <c r="A32" s="184" t="s">
        <v>38</v>
      </c>
      <c r="B32" s="236" t="s">
        <v>117</v>
      </c>
      <c r="C32" s="185">
        <f>ROUND(ROUND('FY25-26 Schedule'!$C68,0)*(1+'FY27 Schedule'!$G$21),0)</f>
        <v>385</v>
      </c>
      <c r="D32" s="242">
        <f>ROUND(ROUND('FY25-26 Schedule'!$D68,0)*(1+'FY27 Schedule'!$G$21),0)</f>
        <v>173</v>
      </c>
      <c r="E32" s="245">
        <f>ROUND(ROUND('FY25-26 Schedule'!$F123,0)*(1+'FY27 Schedule'!$G$21),0)</f>
        <v>2035</v>
      </c>
      <c r="F32" s="237">
        <v>1392</v>
      </c>
      <c r="G32" s="196"/>
      <c r="H32" s="170"/>
    </row>
    <row r="33" spans="1:9" ht="15.6" x14ac:dyDescent="0.3">
      <c r="A33" s="184" t="s">
        <v>39</v>
      </c>
      <c r="B33" s="236" t="s">
        <v>118</v>
      </c>
      <c r="C33" s="185">
        <f>ROUND(ROUND('FY25-26 Schedule'!$C69,0)*(1+'FY27 Schedule'!$G$21),0)</f>
        <v>418</v>
      </c>
      <c r="D33" s="242">
        <f>ROUND(ROUND('FY25-26 Schedule'!$D69,0)*(1+'FY27 Schedule'!$G$21),0)</f>
        <v>188</v>
      </c>
      <c r="E33" s="245">
        <f>ROUND(ROUND('FY25-26 Schedule'!$F124,0)*(1+'FY27 Schedule'!$G$21),0)</f>
        <v>2206</v>
      </c>
      <c r="F33" s="237">
        <v>1554</v>
      </c>
      <c r="G33" s="196"/>
      <c r="H33" s="170"/>
    </row>
    <row r="34" spans="1:9" ht="15.6" x14ac:dyDescent="0.3">
      <c r="A34" s="184" t="s">
        <v>40</v>
      </c>
      <c r="B34" s="236" t="s">
        <v>119</v>
      </c>
      <c r="C34" s="185">
        <f>ROUND(ROUND('FY25-26 Schedule'!$C70,0)*(1+'FY27 Schedule'!$G$21),0)</f>
        <v>447</v>
      </c>
      <c r="D34" s="242">
        <f>ROUND(ROUND('FY25-26 Schedule'!$D70,0)*(1+'FY27 Schedule'!$G$21),0)</f>
        <v>200</v>
      </c>
      <c r="E34" s="245">
        <f>ROUND(ROUND('FY25-26 Schedule'!$F125,0)*(1+'FY27 Schedule'!$G$21),0)</f>
        <v>2362</v>
      </c>
      <c r="F34" s="237">
        <v>1700</v>
      </c>
      <c r="G34" s="196"/>
      <c r="H34" s="170"/>
    </row>
    <row r="35" spans="1:9" ht="15.6" x14ac:dyDescent="0.3">
      <c r="A35" s="184" t="s">
        <v>41</v>
      </c>
      <c r="B35" s="236" t="s">
        <v>120</v>
      </c>
      <c r="C35" s="185">
        <f>ROUND(ROUND('FY25-26 Schedule'!$C71,0)*(1+'FY27 Schedule'!$G$21),0)</f>
        <v>472</v>
      </c>
      <c r="D35" s="242">
        <f>ROUND(ROUND('FY25-26 Schedule'!$D71,0)*(1+'FY27 Schedule'!$G$21),0)</f>
        <v>211</v>
      </c>
      <c r="E35" s="245">
        <f>ROUND(ROUND('FY25-26 Schedule'!$F126,0)*(1+'FY27 Schedule'!$G$21),0)</f>
        <v>2492</v>
      </c>
      <c r="F35" s="237">
        <v>1829</v>
      </c>
      <c r="G35" s="196"/>
      <c r="H35" s="170"/>
    </row>
    <row r="36" spans="1:9" ht="15.6" x14ac:dyDescent="0.3">
      <c r="A36" s="184" t="s">
        <v>42</v>
      </c>
      <c r="B36" s="236" t="s">
        <v>121</v>
      </c>
      <c r="C36" s="185">
        <f>ROUND(ROUND('FY25-26 Schedule'!$C72,0)*(1+'FY27 Schedule'!$G$21),0)</f>
        <v>496</v>
      </c>
      <c r="D36" s="242">
        <f>ROUND(ROUND('FY25-26 Schedule'!$D72,0)*(1+'FY27 Schedule'!$G$21),0)</f>
        <v>223</v>
      </c>
      <c r="E36" s="245">
        <f>ROUND(ROUND('FY25-26 Schedule'!$F127,0)*(1+'FY27 Schedule'!$G$21),0)</f>
        <v>2621</v>
      </c>
      <c r="F36" s="237">
        <v>1943</v>
      </c>
      <c r="G36" s="196"/>
      <c r="H36" s="170"/>
    </row>
    <row r="37" spans="1:9" ht="15.6" x14ac:dyDescent="0.3">
      <c r="A37" s="184" t="s">
        <v>43</v>
      </c>
      <c r="B37" s="236" t="s">
        <v>122</v>
      </c>
      <c r="C37" s="185">
        <f>ROUND(ROUND('FY25-26 Schedule'!$C73,0)*(1+'FY27 Schedule'!$G$21),0)</f>
        <v>516</v>
      </c>
      <c r="D37" s="242">
        <f>ROUND(ROUND('FY25-26 Schedule'!$D73,0)*(1+'FY27 Schedule'!$G$21),0)</f>
        <v>231</v>
      </c>
      <c r="E37" s="245">
        <f>ROUND(ROUND('FY25-26 Schedule'!$F128,0)*(1+'FY27 Schedule'!$G$21),0)</f>
        <v>2724</v>
      </c>
      <c r="F37" s="237">
        <v>2040</v>
      </c>
      <c r="G37" s="196"/>
      <c r="H37" s="170"/>
    </row>
    <row r="38" spans="1:9" ht="15.6" x14ac:dyDescent="0.3">
      <c r="A38" s="184" t="s">
        <v>44</v>
      </c>
      <c r="B38" s="236" t="s">
        <v>123</v>
      </c>
      <c r="C38" s="185">
        <f>ROUND(ROUND('FY25-26 Schedule'!$C74,0)*(1+'FY27 Schedule'!$G$21),0)</f>
        <v>535</v>
      </c>
      <c r="D38" s="242">
        <f>ROUND(ROUND('FY25-26 Schedule'!$D74,0)*(1+'FY27 Schedule'!$G$21),0)</f>
        <v>240</v>
      </c>
      <c r="E38" s="245">
        <f>ROUND(ROUND('FY25-26 Schedule'!$F129,0)*(1+'FY27 Schedule'!$G$21),0)</f>
        <v>2828</v>
      </c>
      <c r="F38" s="237">
        <v>2137</v>
      </c>
      <c r="G38" s="196"/>
      <c r="H38" s="170"/>
    </row>
    <row r="39" spans="1:9" ht="15.6" x14ac:dyDescent="0.3">
      <c r="A39" s="184" t="s">
        <v>45</v>
      </c>
      <c r="B39" s="236" t="s">
        <v>124</v>
      </c>
      <c r="C39" s="185">
        <f>ROUND(ROUND('FY25-26 Schedule'!$C75,0)*(1+'FY27 Schedule'!$G$21),0)</f>
        <v>553</v>
      </c>
      <c r="D39" s="242">
        <f>ROUND(ROUND('FY25-26 Schedule'!$D75,0)*(1+'FY27 Schedule'!$G$21),0)</f>
        <v>248</v>
      </c>
      <c r="E39" s="245">
        <f>ROUND(ROUND('FY25-26 Schedule'!$F130,0)*(1+'FY27 Schedule'!$G$21),0)</f>
        <v>2922</v>
      </c>
      <c r="F39" s="237">
        <v>2218</v>
      </c>
      <c r="G39" s="196"/>
      <c r="H39" s="170"/>
    </row>
    <row r="40" spans="1:9" ht="15.6" x14ac:dyDescent="0.3">
      <c r="A40" s="184" t="s">
        <v>46</v>
      </c>
      <c r="B40" s="236" t="s">
        <v>125</v>
      </c>
      <c r="C40" s="185">
        <f>ROUND(ROUND('FY25-26 Schedule'!$C76,0)*(1+'FY27 Schedule'!$G$21),0)</f>
        <v>572</v>
      </c>
      <c r="D40" s="242">
        <f>ROUND(ROUND('FY25-26 Schedule'!$D76,0)*(1+'FY27 Schedule'!$G$21),0)</f>
        <v>257</v>
      </c>
      <c r="E40" s="245">
        <f>ROUND(ROUND('FY25-26 Schedule'!$F131,0)*(1+'FY27 Schedule'!$G$21),0)</f>
        <v>3018</v>
      </c>
      <c r="F40" s="237">
        <v>2315</v>
      </c>
      <c r="G40" s="196"/>
      <c r="H40" s="170"/>
    </row>
    <row r="41" spans="1:9" ht="15.6" x14ac:dyDescent="0.3">
      <c r="A41" s="184" t="s">
        <v>47</v>
      </c>
      <c r="B41" s="236" t="s">
        <v>126</v>
      </c>
      <c r="C41" s="185">
        <f>ROUND(ROUND('FY25-26 Schedule'!$C77,0)*(1+'FY27 Schedule'!$G$21),0)</f>
        <v>586</v>
      </c>
      <c r="D41" s="242">
        <f>ROUND(ROUND('FY25-26 Schedule'!$D77,0)*(1+'FY27 Schedule'!$G$21),0)</f>
        <v>263</v>
      </c>
      <c r="E41" s="245">
        <f>ROUND(ROUND('FY25-26 Schedule'!$F132,0)*(1+'FY27 Schedule'!$G$21),0)</f>
        <v>3095</v>
      </c>
      <c r="F41" s="237">
        <v>2380</v>
      </c>
      <c r="G41" s="196"/>
      <c r="H41" s="170"/>
    </row>
    <row r="42" spans="1:9" ht="16.2" thickBot="1" x14ac:dyDescent="0.35">
      <c r="A42" s="188" t="s">
        <v>48</v>
      </c>
      <c r="B42" s="238" t="s">
        <v>127</v>
      </c>
      <c r="C42" s="189">
        <f>ROUND(ROUND('FY25-26 Schedule'!$C78,0)*(1+'FY27 Schedule'!$G$21),0)</f>
        <v>601</v>
      </c>
      <c r="D42" s="243">
        <f>ROUND(ROUND('FY25-26 Schedule'!$D78,0)*(1+'FY27 Schedule'!$G$21),0)</f>
        <v>269</v>
      </c>
      <c r="E42" s="246">
        <f>ROUND(ROUND('FY25-26 Schedule'!$F133,0)*(1+'FY27 Schedule'!$G$21),0)</f>
        <v>3172</v>
      </c>
      <c r="F42" s="239">
        <v>2445</v>
      </c>
      <c r="G42" s="196"/>
      <c r="H42" s="170"/>
    </row>
    <row r="43" spans="1:9" ht="16.2" thickBot="1" x14ac:dyDescent="0.35">
      <c r="A43" s="198"/>
      <c r="B43" s="195"/>
      <c r="C43" s="192"/>
      <c r="D43" s="192"/>
      <c r="E43" s="225"/>
      <c r="F43" s="199"/>
      <c r="G43" s="202"/>
      <c r="H43" s="192"/>
      <c r="I43" s="170"/>
    </row>
    <row r="44" spans="1:9" ht="34.200000000000003" customHeight="1" thickBot="1" x14ac:dyDescent="0.35">
      <c r="A44" s="296" t="s">
        <v>190</v>
      </c>
      <c r="B44" s="297"/>
      <c r="C44" s="297"/>
      <c r="D44" s="297"/>
      <c r="E44" s="297"/>
      <c r="F44" s="297"/>
      <c r="G44" s="298"/>
      <c r="H44" s="170"/>
    </row>
    <row r="45" spans="1:9" ht="31.8" thickBot="1" x14ac:dyDescent="0.35">
      <c r="A45" s="201" t="s">
        <v>13</v>
      </c>
      <c r="B45" s="216" t="s">
        <v>31</v>
      </c>
      <c r="C45" s="216" t="s">
        <v>130</v>
      </c>
      <c r="D45" s="216" t="s">
        <v>131</v>
      </c>
      <c r="E45" s="216" t="s">
        <v>132</v>
      </c>
      <c r="F45" s="216" t="s">
        <v>133</v>
      </c>
      <c r="G45" s="217" t="s">
        <v>134</v>
      </c>
      <c r="H45" s="192"/>
    </row>
    <row r="46" spans="1:9" ht="15.6" x14ac:dyDescent="0.3">
      <c r="A46" s="200" t="s">
        <v>112</v>
      </c>
      <c r="B46" s="233" t="s">
        <v>187</v>
      </c>
      <c r="C46" s="234">
        <f>ROUND(ROUND('FY25-26 Schedule'!$E64,0)*(1+'FY27 Schedule'!$G$21),0)</f>
        <v>357</v>
      </c>
      <c r="D46" s="234">
        <f>ROUND(ROUND('FY25-26 Schedule'!$E82,0)*(1+'FY27 Schedule'!$G$21),0)</f>
        <v>106</v>
      </c>
      <c r="E46" s="234">
        <f>ROUND(ROUND('FY25-26 Schedule'!$E100,0)*(1+'FY27 Schedule'!$G$21),0)</f>
        <v>447</v>
      </c>
      <c r="F46" s="234">
        <f>ROUND(ROUND('FY25-26 Schedule'!$E137,0)*(1+'FY27 Schedule'!$G$21),0)</f>
        <v>459</v>
      </c>
      <c r="G46" s="240">
        <f>ROUND(ROUND('FY25-26 Schedule'!$E155,0)*(1+'FY27 Schedule'!$G$21),0)</f>
        <v>297</v>
      </c>
      <c r="H46" s="192"/>
    </row>
    <row r="47" spans="1:9" ht="15.6" x14ac:dyDescent="0.3">
      <c r="A47" s="184" t="s">
        <v>35</v>
      </c>
      <c r="B47" s="236" t="s">
        <v>114</v>
      </c>
      <c r="C47" s="185">
        <f>ROUND(ROUND('FY25-26 Schedule'!$E65,0)*(1+'FY27 Schedule'!$G$21),0)</f>
        <v>493</v>
      </c>
      <c r="D47" s="185">
        <f>ROUND(ROUND('FY25-26 Schedule'!$E83,0)*(1+'FY27 Schedule'!$G$21),0)</f>
        <v>146</v>
      </c>
      <c r="E47" s="185">
        <f>ROUND(ROUND('FY25-26 Schedule'!$E101,0)*(1+'FY27 Schedule'!$G$21),0)</f>
        <v>616</v>
      </c>
      <c r="F47" s="185">
        <f>ROUND(ROUND('FY25-26 Schedule'!$E138,0)*(1+'FY27 Schedule'!$G$21),0)</f>
        <v>633</v>
      </c>
      <c r="G47" s="186">
        <f>ROUND(ROUND('FY25-26 Schedule'!$E156,0)*(1+'FY27 Schedule'!$G$21),0)</f>
        <v>409</v>
      </c>
      <c r="H47" s="192"/>
    </row>
    <row r="48" spans="1:9" ht="15.6" x14ac:dyDescent="0.3">
      <c r="A48" s="184" t="s">
        <v>36</v>
      </c>
      <c r="B48" s="236" t="s">
        <v>115</v>
      </c>
      <c r="C48" s="185">
        <f>ROUND(ROUND('FY25-26 Schedule'!$E66,0)*(1+'FY27 Schedule'!$G$21),0)</f>
        <v>599</v>
      </c>
      <c r="D48" s="185">
        <f>ROUND(ROUND('FY25-26 Schedule'!$E84,0)*(1+'FY27 Schedule'!$G$21),0)</f>
        <v>177</v>
      </c>
      <c r="E48" s="185">
        <f>ROUND(ROUND('FY25-26 Schedule'!$E102,0)*(1+'FY27 Schedule'!$G$21),0)</f>
        <v>750</v>
      </c>
      <c r="F48" s="185">
        <f>ROUND(ROUND('FY25-26 Schedule'!$E139,0)*(1+'FY27 Schedule'!$G$21),0)</f>
        <v>769</v>
      </c>
      <c r="G48" s="186">
        <f>ROUND(ROUND('FY25-26 Schedule'!$E157,0)*(1+'FY27 Schedule'!$G$21),0)</f>
        <v>497</v>
      </c>
      <c r="H48" s="170"/>
    </row>
    <row r="49" spans="1:9" ht="15.6" x14ac:dyDescent="0.3">
      <c r="A49" s="184" t="s">
        <v>37</v>
      </c>
      <c r="B49" s="236" t="s">
        <v>116</v>
      </c>
      <c r="C49" s="185">
        <f>ROUND(ROUND('FY25-26 Schedule'!$E67,0)*(1+'FY27 Schedule'!$G$21),0)</f>
        <v>690</v>
      </c>
      <c r="D49" s="185">
        <f>ROUND(ROUND('FY25-26 Schedule'!$E85,0)*(1+'FY27 Schedule'!$G$21),0)</f>
        <v>205</v>
      </c>
      <c r="E49" s="185">
        <f>ROUND(ROUND('FY25-26 Schedule'!$E103,0)*(1+'FY27 Schedule'!$G$21),0)</f>
        <v>862</v>
      </c>
      <c r="F49" s="185">
        <f>ROUND(ROUND('FY25-26 Schedule'!$E140,0)*(1+'FY27 Schedule'!$G$21),0)</f>
        <v>885</v>
      </c>
      <c r="G49" s="186">
        <f>ROUND(ROUND('FY25-26 Schedule'!$E158,0)*(1+'FY27 Schedule'!$G$21),0)</f>
        <v>572</v>
      </c>
      <c r="H49" s="48"/>
    </row>
    <row r="50" spans="1:9" ht="15.6" x14ac:dyDescent="0.3">
      <c r="A50" s="184" t="s">
        <v>38</v>
      </c>
      <c r="B50" s="236" t="s">
        <v>117</v>
      </c>
      <c r="C50" s="185">
        <f>ROUND(ROUND('FY25-26 Schedule'!$E68,0)*(1+'FY27 Schedule'!$G$21),0)</f>
        <v>760</v>
      </c>
      <c r="D50" s="185">
        <f>ROUND(ROUND('FY25-26 Schedule'!$E86,0)*(1+'FY27 Schedule'!$G$21),0)</f>
        <v>225</v>
      </c>
      <c r="E50" s="185">
        <f>ROUND(ROUND('FY25-26 Schedule'!$E104,0)*(1+'FY27 Schedule'!$G$21),0)</f>
        <v>951</v>
      </c>
      <c r="F50" s="185">
        <f>ROUND(ROUND('FY25-26 Schedule'!$E141,0)*(1+'FY27 Schedule'!$G$21),0)</f>
        <v>975</v>
      </c>
      <c r="G50" s="186">
        <f>ROUND(ROUND('FY25-26 Schedule'!$E159,0)*(1+'FY27 Schedule'!$G$21),0)</f>
        <v>631</v>
      </c>
      <c r="H50" s="197"/>
      <c r="I50" s="46"/>
    </row>
    <row r="51" spans="1:9" ht="15.6" x14ac:dyDescent="0.3">
      <c r="A51" s="184" t="s">
        <v>39</v>
      </c>
      <c r="B51" s="236" t="s">
        <v>118</v>
      </c>
      <c r="C51" s="185">
        <f>ROUND(ROUND('FY25-26 Schedule'!$E69,0)*(1+'FY27 Schedule'!$G$21),0)</f>
        <v>825</v>
      </c>
      <c r="D51" s="185">
        <f>ROUND(ROUND('FY25-26 Schedule'!$E87,0)*(1+'FY27 Schedule'!$G$21),0)</f>
        <v>244</v>
      </c>
      <c r="E51" s="185">
        <f>ROUND(ROUND('FY25-26 Schedule'!$E105,0)*(1+'FY27 Schedule'!$G$21),0)</f>
        <v>1032</v>
      </c>
      <c r="F51" s="185">
        <f>ROUND(ROUND('FY25-26 Schedule'!$E142,0)*(1+'FY27 Schedule'!$G$21),0)</f>
        <v>1058</v>
      </c>
      <c r="G51" s="186">
        <f>ROUND(ROUND('FY25-26 Schedule'!$E160,0)*(1+'FY27 Schedule'!$G$21),0)</f>
        <v>684</v>
      </c>
      <c r="H51" s="170"/>
    </row>
    <row r="52" spans="1:9" ht="15.6" x14ac:dyDescent="0.3">
      <c r="A52" s="184" t="s">
        <v>40</v>
      </c>
      <c r="B52" s="236" t="s">
        <v>119</v>
      </c>
      <c r="C52" s="185">
        <f>ROUND(ROUND('FY25-26 Schedule'!$E70,0)*(1+'FY27 Schedule'!$G$21),0)</f>
        <v>883</v>
      </c>
      <c r="D52" s="185">
        <f>ROUND(ROUND('FY25-26 Schedule'!$E88,0)*(1+'FY27 Schedule'!$G$21),0)</f>
        <v>262</v>
      </c>
      <c r="E52" s="185">
        <f>ROUND(ROUND('FY25-26 Schedule'!$E106,0)*(1+'FY27 Schedule'!$G$21),0)</f>
        <v>1104</v>
      </c>
      <c r="F52" s="185">
        <f>ROUND(ROUND('FY25-26 Schedule'!$E143,0)*(1+'FY27 Schedule'!$G$21),0)</f>
        <v>1133</v>
      </c>
      <c r="G52" s="186">
        <f>ROUND(ROUND('FY25-26 Schedule'!$E161,0)*(1+'FY27 Schedule'!$G$21),0)</f>
        <v>732</v>
      </c>
      <c r="H52" s="170"/>
    </row>
    <row r="53" spans="1:9" ht="15.6" x14ac:dyDescent="0.3">
      <c r="A53" s="184" t="s">
        <v>41</v>
      </c>
      <c r="B53" s="236" t="s">
        <v>120</v>
      </c>
      <c r="C53" s="185">
        <f>ROUND(ROUND('FY25-26 Schedule'!$E71,0)*(1+'FY27 Schedule'!$G$21),0)</f>
        <v>932</v>
      </c>
      <c r="D53" s="185">
        <f>ROUND(ROUND('FY25-26 Schedule'!$E89,0)*(1+'FY27 Schedule'!$G$21),0)</f>
        <v>276</v>
      </c>
      <c r="E53" s="185">
        <f>ROUND(ROUND('FY25-26 Schedule'!$E107,0)*(1+'FY27 Schedule'!$G$21),0)</f>
        <v>1164</v>
      </c>
      <c r="F53" s="185">
        <f>ROUND(ROUND('FY25-26 Schedule'!$E144,0)*(1+'FY27 Schedule'!$G$21),0)</f>
        <v>1195</v>
      </c>
      <c r="G53" s="186">
        <f>ROUND(ROUND('FY25-26 Schedule'!$E162,0)*(1+'FY27 Schedule'!$G$21),0)</f>
        <v>772</v>
      </c>
      <c r="H53" s="170"/>
    </row>
    <row r="54" spans="1:9" ht="15.6" x14ac:dyDescent="0.3">
      <c r="A54" s="184" t="s">
        <v>42</v>
      </c>
      <c r="B54" s="236" t="s">
        <v>121</v>
      </c>
      <c r="C54" s="185">
        <f>ROUND(ROUND('FY25-26 Schedule'!$E72,0)*(1+'FY27 Schedule'!$G$21),0)</f>
        <v>980</v>
      </c>
      <c r="D54" s="185">
        <f>ROUND(ROUND('FY25-26 Schedule'!$E90,0)*(1+'FY27 Schedule'!$G$21),0)</f>
        <v>291</v>
      </c>
      <c r="E54" s="185">
        <f>ROUND(ROUND('FY25-26 Schedule'!$E108,0)*(1+'FY27 Schedule'!$G$21),0)</f>
        <v>1225</v>
      </c>
      <c r="F54" s="185">
        <f>ROUND(ROUND('FY25-26 Schedule'!$E145,0)*(1+'FY27 Schedule'!$G$21),0)</f>
        <v>1258</v>
      </c>
      <c r="G54" s="186">
        <f>ROUND(ROUND('FY25-26 Schedule'!$E163,0)*(1+'FY27 Schedule'!$G$21),0)</f>
        <v>812</v>
      </c>
      <c r="H54" s="170"/>
    </row>
    <row r="55" spans="1:9" ht="15.6" x14ac:dyDescent="0.3">
      <c r="A55" s="184" t="s">
        <v>43</v>
      </c>
      <c r="B55" s="236" t="s">
        <v>122</v>
      </c>
      <c r="C55" s="185">
        <f>ROUND(ROUND('FY25-26 Schedule'!$E73,0)*(1+'FY27 Schedule'!$G$21),0)</f>
        <v>1019</v>
      </c>
      <c r="D55" s="185">
        <f>ROUND(ROUND('FY25-26 Schedule'!$E91,0)*(1+'FY27 Schedule'!$G$21),0)</f>
        <v>301</v>
      </c>
      <c r="E55" s="185">
        <f>ROUND(ROUND('FY25-26 Schedule'!$E109,0)*(1+'FY27 Schedule'!$G$21),0)</f>
        <v>1273</v>
      </c>
      <c r="F55" s="185">
        <f>ROUND(ROUND('FY25-26 Schedule'!$E146,0)*(1+'FY27 Schedule'!$G$21),0)</f>
        <v>1306</v>
      </c>
      <c r="G55" s="186">
        <f>ROUND(ROUND('FY25-26 Schedule'!$E164,0)*(1+'FY27 Schedule'!$G$21),0)</f>
        <v>844</v>
      </c>
      <c r="H55" s="170"/>
    </row>
    <row r="56" spans="1:9" ht="15.6" x14ac:dyDescent="0.3">
      <c r="A56" s="184" t="s">
        <v>44</v>
      </c>
      <c r="B56" s="236" t="s">
        <v>123</v>
      </c>
      <c r="C56" s="185">
        <f>ROUND(ROUND('FY25-26 Schedule'!$E74,0)*(1+'FY27 Schedule'!$G$21),0)</f>
        <v>1057</v>
      </c>
      <c r="D56" s="185">
        <f>ROUND(ROUND('FY25-26 Schedule'!$E92,0)*(1+'FY27 Schedule'!$G$21),0)</f>
        <v>313</v>
      </c>
      <c r="E56" s="185">
        <f>ROUND(ROUND('FY25-26 Schedule'!$E110,0)*(1+'FY27 Schedule'!$G$21),0)</f>
        <v>1321</v>
      </c>
      <c r="F56" s="185">
        <f>ROUND(ROUND('FY25-26 Schedule'!$E147,0)*(1+'FY27 Schedule'!$G$21),0)</f>
        <v>1356</v>
      </c>
      <c r="G56" s="186">
        <f>ROUND(ROUND('FY25-26 Schedule'!$E165,0)*(1+'FY27 Schedule'!$G$21),0)</f>
        <v>877</v>
      </c>
      <c r="H56" s="170"/>
    </row>
    <row r="57" spans="1:9" ht="15.6" x14ac:dyDescent="0.3">
      <c r="A57" s="184" t="s">
        <v>45</v>
      </c>
      <c r="B57" s="236" t="s">
        <v>124</v>
      </c>
      <c r="C57" s="185">
        <f>ROUND(ROUND('FY25-26 Schedule'!$E75,0)*(1+'FY27 Schedule'!$G$21),0)</f>
        <v>1093</v>
      </c>
      <c r="D57" s="185">
        <f>ROUND(ROUND('FY25-26 Schedule'!$E93,0)*(1+'FY27 Schedule'!$G$21),0)</f>
        <v>323</v>
      </c>
      <c r="E57" s="185">
        <f>ROUND(ROUND('FY25-26 Schedule'!$E111,0)*(1+'FY27 Schedule'!$G$21),0)</f>
        <v>1366</v>
      </c>
      <c r="F57" s="185">
        <f>ROUND(ROUND('FY25-26 Schedule'!$E148,0)*(1+'FY27 Schedule'!$G$21),0)</f>
        <v>1402</v>
      </c>
      <c r="G57" s="186">
        <f>ROUND(ROUND('FY25-26 Schedule'!$E166,0)*(1+'FY27 Schedule'!$G$21),0)</f>
        <v>905</v>
      </c>
      <c r="H57" s="170"/>
    </row>
    <row r="58" spans="1:9" ht="15.6" x14ac:dyDescent="0.3">
      <c r="A58" s="184" t="s">
        <v>46</v>
      </c>
      <c r="B58" s="236" t="s">
        <v>125</v>
      </c>
      <c r="C58" s="185">
        <f>ROUND(ROUND('FY25-26 Schedule'!$E76,0)*(1+'FY27 Schedule'!$G$21),0)</f>
        <v>1128</v>
      </c>
      <c r="D58" s="185">
        <f>ROUND(ROUND('FY25-26 Schedule'!$E94,0)*(1+'FY27 Schedule'!$G$21),0)</f>
        <v>334</v>
      </c>
      <c r="E58" s="185">
        <f>ROUND(ROUND('FY25-26 Schedule'!$E112,0)*(1+'FY27 Schedule'!$G$21),0)</f>
        <v>1410</v>
      </c>
      <c r="F58" s="185">
        <f>ROUND(ROUND('FY25-26 Schedule'!$E149,0)*(1+'FY27 Schedule'!$G$21),0)</f>
        <v>1447</v>
      </c>
      <c r="G58" s="186">
        <f>ROUND(ROUND('FY25-26 Schedule'!$E167,0)*(1+'FY27 Schedule'!$G$21),0)</f>
        <v>935</v>
      </c>
      <c r="H58" s="170"/>
    </row>
    <row r="59" spans="1:9" ht="15.6" x14ac:dyDescent="0.3">
      <c r="A59" s="184" t="s">
        <v>47</v>
      </c>
      <c r="B59" s="236" t="s">
        <v>126</v>
      </c>
      <c r="C59" s="185">
        <f>ROUND(ROUND('FY25-26 Schedule'!$E77,0)*(1+'FY27 Schedule'!$G$21),0)</f>
        <v>1157</v>
      </c>
      <c r="D59" s="185">
        <f>ROUND(ROUND('FY25-26 Schedule'!$E95,0)*(1+'FY27 Schedule'!$G$21),0)</f>
        <v>342</v>
      </c>
      <c r="E59" s="185">
        <f>ROUND(ROUND('FY25-26 Schedule'!$E113,0)*(1+'FY27 Schedule'!$G$21),0)</f>
        <v>1446</v>
      </c>
      <c r="F59" s="185">
        <f>ROUND(ROUND('FY25-26 Schedule'!$E150,0)*(1+'FY27 Schedule'!$G$21),0)</f>
        <v>1484</v>
      </c>
      <c r="G59" s="186">
        <f>ROUND(ROUND('FY25-26 Schedule'!$E168,0)*(1+'FY27 Schedule'!$G$21),0)</f>
        <v>960</v>
      </c>
      <c r="H59" s="170"/>
    </row>
    <row r="60" spans="1:9" ht="16.2" thickBot="1" x14ac:dyDescent="0.35">
      <c r="A60" s="188" t="s">
        <v>48</v>
      </c>
      <c r="B60" s="238" t="s">
        <v>127</v>
      </c>
      <c r="C60" s="189">
        <f>ROUND(ROUND('FY25-26 Schedule'!$E78,0)*(1+'FY27 Schedule'!$G$21),0)</f>
        <v>1186</v>
      </c>
      <c r="D60" s="189">
        <f>ROUND(ROUND('FY25-26 Schedule'!$E96,0)*(1+'FY27 Schedule'!$G$21),0)</f>
        <v>351</v>
      </c>
      <c r="E60" s="189">
        <f>ROUND(ROUND('FY25-26 Schedule'!$E114,0)*(1+'FY27 Schedule'!$G$21),0)</f>
        <v>1482</v>
      </c>
      <c r="F60" s="189">
        <f>ROUND(ROUND('FY25-26 Schedule'!$E151,0)*(1+'FY27 Schedule'!$G$21),0)</f>
        <v>1522</v>
      </c>
      <c r="G60" s="190">
        <f>ROUND(ROUND('FY25-26 Schedule'!$E169,0)*(1+'FY27 Schedule'!$G$21),0)</f>
        <v>983</v>
      </c>
      <c r="H60" s="170"/>
    </row>
    <row r="61" spans="1:9" ht="16.2" thickBot="1" x14ac:dyDescent="0.35">
      <c r="A61" s="287"/>
      <c r="B61" s="288"/>
      <c r="C61" s="289"/>
      <c r="D61" s="289"/>
      <c r="E61" s="289"/>
      <c r="F61" s="192"/>
      <c r="G61" s="192"/>
      <c r="H61" s="170"/>
    </row>
    <row r="62" spans="1:9" ht="36.6" customHeight="1" thickBot="1" x14ac:dyDescent="0.45">
      <c r="A62" s="330" t="s">
        <v>16</v>
      </c>
      <c r="B62" s="331"/>
      <c r="C62" s="331"/>
      <c r="D62" s="331"/>
      <c r="E62" s="332"/>
      <c r="F62" s="174"/>
      <c r="G62" s="174"/>
      <c r="H62" s="174"/>
    </row>
    <row r="63" spans="1:9" ht="24" customHeight="1" thickBot="1" x14ac:dyDescent="0.35">
      <c r="A63" s="302" t="s">
        <v>195</v>
      </c>
      <c r="B63" s="303"/>
      <c r="C63" s="303"/>
      <c r="D63" s="303"/>
      <c r="E63" s="304"/>
      <c r="F63" s="174"/>
      <c r="G63" s="174"/>
      <c r="H63" s="174"/>
    </row>
    <row r="64" spans="1:9" ht="34.200000000000003" customHeight="1" thickBot="1" x14ac:dyDescent="0.35">
      <c r="A64" s="320" t="s">
        <v>196</v>
      </c>
      <c r="B64" s="321"/>
      <c r="C64" s="321"/>
      <c r="D64" s="321"/>
      <c r="E64" s="322"/>
      <c r="F64" s="174"/>
      <c r="G64" s="174"/>
      <c r="H64" s="174"/>
    </row>
    <row r="65" spans="1:8" ht="49.8" customHeight="1" thickBot="1" x14ac:dyDescent="0.35">
      <c r="A65" s="175" t="s">
        <v>18</v>
      </c>
      <c r="B65" s="176" t="s">
        <v>20</v>
      </c>
      <c r="C65" s="177" t="s">
        <v>21</v>
      </c>
      <c r="D65" s="168" t="s">
        <v>192</v>
      </c>
      <c r="E65" s="169" t="s">
        <v>167</v>
      </c>
      <c r="F65" s="178"/>
      <c r="G65" s="170"/>
      <c r="H65" s="170"/>
    </row>
    <row r="66" spans="1:8" ht="15.6" x14ac:dyDescent="0.3">
      <c r="A66" s="179" t="s">
        <v>22</v>
      </c>
      <c r="B66" s="180">
        <f>ROUND(ROUND('FY25-26 Schedule'!$C38,0)*(1+'FY27 Schedule'!$G$21),0)</f>
        <v>229</v>
      </c>
      <c r="C66" s="181">
        <f>ROUND(ROUND('FY25-26 Schedule'!$D38,0)*(1+'FY27 Schedule'!$G$21),0)</f>
        <v>121</v>
      </c>
      <c r="D66" s="182">
        <f>ROUND(ROUND('FY25-26 Schedule'!$E45,0)*(1+'FY27 Schedule'!$G$21),0)</f>
        <v>707</v>
      </c>
      <c r="E66" s="183">
        <v>372</v>
      </c>
      <c r="F66" s="170"/>
      <c r="G66" s="170"/>
      <c r="H66" s="170"/>
    </row>
    <row r="67" spans="1:8" ht="15.6" x14ac:dyDescent="0.3">
      <c r="A67" s="184" t="s">
        <v>23</v>
      </c>
      <c r="B67" s="180">
        <f>ROUND(ROUND('FY25-26 Schedule'!$C39,0)*(1+'FY27 Schedule'!$G$21),0)</f>
        <v>494</v>
      </c>
      <c r="C67" s="181">
        <f>ROUND(ROUND('FY25-26 Schedule'!$D39,0)*(1+'FY27 Schedule'!$G$21),0)</f>
        <v>262</v>
      </c>
      <c r="D67" s="182">
        <f>ROUND(ROUND('FY25-26 Schedule'!$E46,0)*(1+'FY27 Schedule'!$G$21),0)</f>
        <v>1529</v>
      </c>
      <c r="E67" s="187">
        <v>1328</v>
      </c>
      <c r="F67" s="170"/>
      <c r="G67" s="170"/>
      <c r="H67" s="170"/>
    </row>
    <row r="68" spans="1:8" ht="15.6" x14ac:dyDescent="0.3">
      <c r="A68" s="184" t="s">
        <v>24</v>
      </c>
      <c r="B68" s="180">
        <f>ROUND(ROUND('FY25-26 Schedule'!$C40,0)*(1+'FY27 Schedule'!$G$21),0)</f>
        <v>1323</v>
      </c>
      <c r="C68" s="181">
        <f>ROUND(ROUND('FY25-26 Schedule'!$D40,0)*(1+'FY27 Schedule'!$G$21),0)</f>
        <v>700</v>
      </c>
      <c r="D68" s="182">
        <f>ROUND(ROUND('FY25-26 Schedule'!$E47,0)*(1+'FY27 Schedule'!$G$21),0)</f>
        <v>4092</v>
      </c>
      <c r="E68" s="187">
        <v>1506</v>
      </c>
      <c r="F68" s="170"/>
      <c r="G68" s="170"/>
      <c r="H68" s="170"/>
    </row>
    <row r="69" spans="1:8" ht="16.2" thickBot="1" x14ac:dyDescent="0.35">
      <c r="A69" s="188" t="s">
        <v>25</v>
      </c>
      <c r="B69" s="180">
        <f>ROUND(ROUND('FY25-26 Schedule'!$C41,0)*(1+'FY27 Schedule'!$G$21),0)</f>
        <v>450</v>
      </c>
      <c r="C69" s="181">
        <f>ROUND(ROUND('FY25-26 Schedule'!$D41,0)*(1+'FY27 Schedule'!$G$21),0)</f>
        <v>238</v>
      </c>
      <c r="D69" s="182">
        <f>ROUND(ROUND('FY25-26 Schedule'!$E48,0)*(1+'FY27 Schedule'!$G$21),0)</f>
        <v>1389</v>
      </c>
      <c r="E69" s="191">
        <v>923</v>
      </c>
      <c r="F69" s="170"/>
      <c r="G69" s="170"/>
      <c r="H69" s="170"/>
    </row>
    <row r="70" spans="1:8" ht="15.6" x14ac:dyDescent="0.3">
      <c r="A70" s="224" t="s">
        <v>193</v>
      </c>
      <c r="B70" s="222"/>
      <c r="C70" s="222"/>
      <c r="D70" s="222"/>
      <c r="E70" s="223"/>
      <c r="F70" s="192"/>
      <c r="G70" s="192"/>
      <c r="H70" s="192"/>
    </row>
    <row r="71" spans="1:8" ht="16.2" thickBot="1" x14ac:dyDescent="0.35">
      <c r="A71" s="170"/>
      <c r="B71" s="195"/>
      <c r="C71" s="192"/>
      <c r="D71" s="192"/>
      <c r="E71" s="192"/>
      <c r="F71" s="192"/>
      <c r="G71" s="192"/>
      <c r="H71" s="170"/>
    </row>
    <row r="72" spans="1:8" ht="33.6" customHeight="1" thickBot="1" x14ac:dyDescent="0.45">
      <c r="A72" s="316" t="s">
        <v>55</v>
      </c>
      <c r="B72" s="317"/>
      <c r="C72" s="318"/>
      <c r="D72" s="170"/>
      <c r="E72" s="170"/>
      <c r="F72" s="170"/>
      <c r="G72" s="170"/>
      <c r="H72" s="170"/>
    </row>
    <row r="73" spans="1:8" ht="55.2" customHeight="1" thickBot="1" x14ac:dyDescent="0.35">
      <c r="A73" s="302" t="s">
        <v>199</v>
      </c>
      <c r="B73" s="303"/>
      <c r="C73" s="304"/>
      <c r="D73" s="170"/>
      <c r="E73" s="170"/>
      <c r="F73" s="170"/>
      <c r="G73" s="170"/>
      <c r="H73" s="170"/>
    </row>
    <row r="74" spans="1:8" ht="16.2" thickBot="1" x14ac:dyDescent="0.35">
      <c r="A74" s="296" t="s">
        <v>161</v>
      </c>
      <c r="B74" s="297"/>
      <c r="C74" s="298"/>
      <c r="D74" s="47"/>
      <c r="E74" s="47"/>
      <c r="F74" s="203"/>
      <c r="G74" s="203"/>
      <c r="H74" s="170"/>
    </row>
    <row r="75" spans="1:8" ht="31.2" x14ac:dyDescent="0.3">
      <c r="A75" s="204" t="s">
        <v>57</v>
      </c>
      <c r="B75" s="205" t="s">
        <v>58</v>
      </c>
      <c r="C75" s="206" t="s">
        <v>59</v>
      </c>
      <c r="D75" s="193"/>
      <c r="E75" s="193"/>
      <c r="F75" s="203"/>
      <c r="G75" s="203"/>
      <c r="H75" s="170"/>
    </row>
    <row r="76" spans="1:8" ht="15.6" x14ac:dyDescent="0.3">
      <c r="A76" s="184" t="s">
        <v>60</v>
      </c>
      <c r="B76" s="207" t="s">
        <v>61</v>
      </c>
      <c r="C76" s="186">
        <v>7888</v>
      </c>
      <c r="D76" s="192"/>
      <c r="E76" s="192"/>
      <c r="F76" s="170"/>
      <c r="G76" s="170"/>
      <c r="H76" s="170"/>
    </row>
    <row r="77" spans="1:8" ht="15.6" x14ac:dyDescent="0.3">
      <c r="A77" s="184" t="s">
        <v>62</v>
      </c>
      <c r="B77" s="208">
        <v>1</v>
      </c>
      <c r="C77" s="186">
        <v>7888</v>
      </c>
      <c r="D77" s="192"/>
      <c r="E77" s="192"/>
      <c r="F77" s="170"/>
      <c r="G77" s="170"/>
      <c r="H77" s="170"/>
    </row>
    <row r="78" spans="1:8" ht="15.6" x14ac:dyDescent="0.3">
      <c r="A78" s="184" t="s">
        <v>63</v>
      </c>
      <c r="B78" s="208">
        <v>1</v>
      </c>
      <c r="C78" s="186">
        <v>7888</v>
      </c>
      <c r="D78" s="192"/>
      <c r="E78" s="192"/>
      <c r="F78" s="170"/>
      <c r="G78" s="170"/>
      <c r="H78" s="170"/>
    </row>
    <row r="79" spans="1:8" ht="15.6" x14ac:dyDescent="0.3">
      <c r="A79" s="184" t="s">
        <v>64</v>
      </c>
      <c r="B79" s="208">
        <v>1.8</v>
      </c>
      <c r="C79" s="186">
        <v>14185</v>
      </c>
      <c r="D79" s="192"/>
      <c r="E79" s="192"/>
      <c r="F79" s="170"/>
      <c r="G79" s="170"/>
      <c r="H79" s="170"/>
    </row>
    <row r="80" spans="1:8" ht="15.6" x14ac:dyDescent="0.3">
      <c r="A80" s="184" t="s">
        <v>65</v>
      </c>
      <c r="B80" s="208">
        <v>2.9</v>
      </c>
      <c r="C80" s="186">
        <v>22913</v>
      </c>
      <c r="D80" s="192"/>
      <c r="E80" s="192"/>
      <c r="F80" s="170"/>
      <c r="G80" s="170"/>
      <c r="H80" s="170"/>
    </row>
    <row r="81" spans="1:8" ht="16.2" thickBot="1" x14ac:dyDescent="0.35">
      <c r="A81" s="188" t="s">
        <v>66</v>
      </c>
      <c r="B81" s="209">
        <v>6.19</v>
      </c>
      <c r="C81" s="190">
        <v>48829</v>
      </c>
      <c r="D81" s="192"/>
      <c r="E81" s="192"/>
      <c r="F81" s="170"/>
      <c r="G81" s="170"/>
      <c r="H81" s="170"/>
    </row>
    <row r="82" spans="1:8" ht="16.2" thickBot="1" x14ac:dyDescent="0.35">
      <c r="A82" s="198"/>
      <c r="B82" s="171"/>
      <c r="C82" s="210"/>
      <c r="D82" s="170"/>
      <c r="E82" s="170"/>
      <c r="F82" s="170"/>
      <c r="G82" s="170"/>
      <c r="H82" s="170"/>
    </row>
    <row r="83" spans="1:8" ht="15" customHeight="1" thickBot="1" x14ac:dyDescent="0.35">
      <c r="A83" s="296" t="s">
        <v>162</v>
      </c>
      <c r="B83" s="297"/>
      <c r="C83" s="298"/>
      <c r="D83" s="48"/>
      <c r="E83" s="48"/>
      <c r="F83" s="170"/>
      <c r="G83" s="170"/>
      <c r="H83" s="170"/>
    </row>
    <row r="84" spans="1:8" ht="31.2" x14ac:dyDescent="0.3">
      <c r="A84" s="211" t="s">
        <v>57</v>
      </c>
      <c r="B84" s="212" t="s">
        <v>58</v>
      </c>
      <c r="C84" s="206" t="s">
        <v>59</v>
      </c>
      <c r="D84" s="213"/>
      <c r="E84" s="213"/>
      <c r="F84" s="170"/>
      <c r="G84" s="170"/>
      <c r="H84" s="170"/>
    </row>
    <row r="85" spans="1:8" ht="15.6" x14ac:dyDescent="0.3">
      <c r="A85" s="184" t="s">
        <v>60</v>
      </c>
      <c r="B85" s="207" t="s">
        <v>61</v>
      </c>
      <c r="C85" s="186">
        <v>9629</v>
      </c>
      <c r="D85" s="192"/>
      <c r="E85" s="192"/>
      <c r="F85" s="170"/>
      <c r="G85" s="170"/>
      <c r="H85" s="170"/>
    </row>
    <row r="86" spans="1:8" ht="15.6" x14ac:dyDescent="0.3">
      <c r="A86" s="184" t="s">
        <v>62</v>
      </c>
      <c r="B86" s="208">
        <v>1</v>
      </c>
      <c r="C86" s="186">
        <v>9629</v>
      </c>
      <c r="D86" s="192"/>
      <c r="E86" s="192"/>
      <c r="F86" s="170"/>
      <c r="G86" s="170"/>
      <c r="H86" s="170"/>
    </row>
    <row r="87" spans="1:8" ht="15.6" x14ac:dyDescent="0.3">
      <c r="A87" s="184" t="s">
        <v>63</v>
      </c>
      <c r="B87" s="208">
        <v>1</v>
      </c>
      <c r="C87" s="186">
        <v>9629</v>
      </c>
      <c r="D87" s="192"/>
      <c r="E87" s="192"/>
      <c r="F87" s="170"/>
      <c r="G87" s="170"/>
      <c r="H87" s="170"/>
    </row>
    <row r="88" spans="1:8" ht="15.6" x14ac:dyDescent="0.3">
      <c r="A88" s="184" t="s">
        <v>64</v>
      </c>
      <c r="B88" s="208">
        <v>1.8</v>
      </c>
      <c r="C88" s="186">
        <v>17316</v>
      </c>
      <c r="D88" s="192"/>
      <c r="E88" s="192"/>
      <c r="F88" s="170"/>
      <c r="G88" s="170"/>
      <c r="H88" s="170"/>
    </row>
    <row r="89" spans="1:8" ht="15.6" x14ac:dyDescent="0.3">
      <c r="A89" s="184" t="s">
        <v>65</v>
      </c>
      <c r="B89" s="208">
        <v>2.9</v>
      </c>
      <c r="C89" s="186">
        <v>27970</v>
      </c>
      <c r="D89" s="192"/>
      <c r="E89" s="192"/>
      <c r="F89" s="170"/>
      <c r="G89" s="170"/>
      <c r="H89" s="170"/>
    </row>
    <row r="90" spans="1:8" ht="16.2" thickBot="1" x14ac:dyDescent="0.35">
      <c r="A90" s="188" t="s">
        <v>66</v>
      </c>
      <c r="B90" s="214">
        <v>6.19</v>
      </c>
      <c r="C90" s="190">
        <v>59605</v>
      </c>
      <c r="D90" s="192"/>
      <c r="E90" s="192"/>
      <c r="F90" s="170"/>
      <c r="G90" s="170"/>
      <c r="H90" s="170"/>
    </row>
    <row r="91" spans="1:8" ht="33" customHeight="1" thickBot="1" x14ac:dyDescent="0.35">
      <c r="A91" s="299" t="s">
        <v>160</v>
      </c>
      <c r="B91" s="300"/>
      <c r="C91" s="301"/>
      <c r="D91" s="170"/>
      <c r="E91" s="170"/>
      <c r="F91" s="170"/>
      <c r="G91" s="170"/>
      <c r="H91" s="170"/>
    </row>
    <row r="92" spans="1:8" ht="15.6" x14ac:dyDescent="0.3">
      <c r="A92" s="170"/>
      <c r="B92" s="170"/>
      <c r="C92" s="170"/>
      <c r="D92" s="170"/>
      <c r="E92" s="170"/>
      <c r="F92" s="170"/>
      <c r="G92" s="170"/>
      <c r="H92" s="170"/>
    </row>
    <row r="93" spans="1:8" ht="15.6" x14ac:dyDescent="0.3">
      <c r="A93" s="170"/>
      <c r="B93" s="170"/>
      <c r="C93" s="170"/>
      <c r="D93" s="170"/>
      <c r="E93" s="170"/>
      <c r="F93" s="170"/>
      <c r="G93" s="170"/>
      <c r="H93" s="170"/>
    </row>
    <row r="94" spans="1:8" ht="15.6" x14ac:dyDescent="0.3">
      <c r="A94" s="170"/>
      <c r="B94" s="170"/>
      <c r="C94" s="170"/>
      <c r="D94" s="170"/>
      <c r="E94" s="170"/>
      <c r="F94" s="170"/>
      <c r="G94" s="170"/>
      <c r="H94" s="170"/>
    </row>
    <row r="95" spans="1:8" ht="15.6" x14ac:dyDescent="0.3">
      <c r="A95" s="170"/>
      <c r="B95" s="170"/>
      <c r="C95" s="170"/>
      <c r="D95" s="170"/>
      <c r="E95" s="170"/>
      <c r="F95" s="170"/>
      <c r="G95" s="170"/>
      <c r="H95" s="170"/>
    </row>
    <row r="96" spans="1:8" ht="15.6" x14ac:dyDescent="0.3">
      <c r="A96" s="170"/>
      <c r="B96" s="170"/>
      <c r="C96" s="170"/>
      <c r="D96" s="170"/>
      <c r="E96" s="170"/>
      <c r="F96" s="170"/>
      <c r="G96" s="170"/>
      <c r="H96" s="170"/>
    </row>
    <row r="97" spans="1:8" ht="15.6" x14ac:dyDescent="0.3">
      <c r="A97" s="170"/>
      <c r="B97" s="170"/>
      <c r="C97" s="170"/>
      <c r="D97" s="170"/>
      <c r="E97" s="170"/>
      <c r="F97" s="170"/>
      <c r="G97" s="170"/>
      <c r="H97" s="170"/>
    </row>
    <row r="98" spans="1:8" ht="15.6" x14ac:dyDescent="0.3">
      <c r="A98" s="170"/>
      <c r="B98" s="170"/>
      <c r="C98" s="170"/>
      <c r="D98" s="170"/>
      <c r="E98" s="170"/>
      <c r="F98" s="170"/>
      <c r="G98" s="170"/>
      <c r="H98" s="170"/>
    </row>
    <row r="99" spans="1:8" ht="15.6" x14ac:dyDescent="0.3">
      <c r="A99" s="170"/>
      <c r="B99" s="170"/>
      <c r="C99" s="170"/>
      <c r="D99" s="170"/>
      <c r="E99" s="170"/>
      <c r="F99" s="170"/>
      <c r="G99" s="170"/>
      <c r="H99" s="170"/>
    </row>
    <row r="100" spans="1:8" ht="15.6" x14ac:dyDescent="0.3">
      <c r="A100" s="170"/>
      <c r="B100" s="170"/>
      <c r="C100" s="170"/>
      <c r="D100" s="170"/>
      <c r="E100" s="170"/>
      <c r="F100" s="170"/>
      <c r="G100" s="170"/>
      <c r="H100" s="170"/>
    </row>
    <row r="101" spans="1:8" ht="15.6" x14ac:dyDescent="0.3">
      <c r="A101" s="170"/>
      <c r="B101" s="170"/>
      <c r="C101" s="170"/>
      <c r="D101" s="170"/>
      <c r="E101" s="170"/>
      <c r="F101" s="170"/>
      <c r="G101" s="170"/>
      <c r="H101" s="170"/>
    </row>
    <row r="102" spans="1:8" ht="15.6" x14ac:dyDescent="0.3">
      <c r="A102" s="170"/>
      <c r="B102" s="170"/>
      <c r="C102" s="170"/>
      <c r="D102" s="170"/>
      <c r="E102" s="170"/>
      <c r="F102" s="170"/>
      <c r="G102" s="170"/>
      <c r="H102" s="170"/>
    </row>
    <row r="103" spans="1:8" ht="15.6" x14ac:dyDescent="0.3">
      <c r="A103" s="170"/>
      <c r="B103" s="170"/>
      <c r="C103" s="170"/>
      <c r="D103" s="170"/>
      <c r="E103" s="170"/>
      <c r="F103" s="170"/>
      <c r="G103" s="170"/>
      <c r="H103" s="170"/>
    </row>
    <row r="104" spans="1:8" ht="15.6" x14ac:dyDescent="0.3">
      <c r="A104" s="170"/>
      <c r="B104" s="170"/>
      <c r="C104" s="170"/>
      <c r="D104" s="170"/>
      <c r="E104" s="170"/>
      <c r="F104" s="170"/>
      <c r="G104" s="170"/>
      <c r="H104" s="170"/>
    </row>
    <row r="105" spans="1:8" ht="15.6" x14ac:dyDescent="0.3">
      <c r="A105" s="170"/>
      <c r="B105" s="170"/>
      <c r="C105" s="170"/>
      <c r="D105" s="170"/>
      <c r="E105" s="170"/>
      <c r="F105" s="170"/>
      <c r="G105" s="170"/>
      <c r="H105" s="170"/>
    </row>
    <row r="106" spans="1:8" ht="15.6" x14ac:dyDescent="0.3">
      <c r="A106" s="170"/>
      <c r="B106" s="170"/>
      <c r="C106" s="170"/>
      <c r="D106" s="170"/>
      <c r="E106" s="170"/>
      <c r="F106" s="170"/>
      <c r="G106" s="170"/>
      <c r="H106" s="170"/>
    </row>
    <row r="107" spans="1:8" ht="15.6" x14ac:dyDescent="0.3">
      <c r="A107" s="170"/>
      <c r="B107" s="170"/>
      <c r="C107" s="170"/>
      <c r="D107" s="170"/>
      <c r="E107" s="170"/>
      <c r="F107" s="170"/>
      <c r="G107" s="170"/>
      <c r="H107" s="170"/>
    </row>
    <row r="108" spans="1:8" ht="15.6" x14ac:dyDescent="0.3">
      <c r="A108" s="170"/>
      <c r="B108" s="170"/>
      <c r="C108" s="170"/>
      <c r="D108" s="170"/>
      <c r="E108" s="170"/>
      <c r="F108" s="170"/>
      <c r="G108" s="170"/>
      <c r="H108" s="170"/>
    </row>
    <row r="109" spans="1:8" ht="15.6" x14ac:dyDescent="0.3">
      <c r="A109" s="170"/>
      <c r="B109" s="170"/>
      <c r="C109" s="170"/>
      <c r="D109" s="170"/>
      <c r="E109" s="170"/>
      <c r="F109" s="170"/>
      <c r="G109" s="170"/>
      <c r="H109" s="170"/>
    </row>
    <row r="110" spans="1:8" ht="15.6" x14ac:dyDescent="0.3">
      <c r="A110" s="170"/>
      <c r="B110" s="170"/>
      <c r="C110" s="170"/>
      <c r="D110" s="170"/>
      <c r="E110" s="170"/>
      <c r="F110" s="170"/>
      <c r="G110" s="170"/>
      <c r="H110" s="170"/>
    </row>
    <row r="111" spans="1:8" ht="15.6" x14ac:dyDescent="0.3">
      <c r="A111" s="170"/>
      <c r="B111" s="170"/>
      <c r="C111" s="170"/>
      <c r="D111" s="170"/>
      <c r="E111" s="170"/>
      <c r="F111" s="170"/>
      <c r="G111" s="170"/>
      <c r="H111" s="170"/>
    </row>
    <row r="112" spans="1:8" ht="15.6" x14ac:dyDescent="0.3">
      <c r="A112" s="170"/>
      <c r="B112" s="170"/>
      <c r="C112" s="170"/>
      <c r="D112" s="170"/>
      <c r="E112" s="170"/>
      <c r="F112" s="170"/>
      <c r="G112" s="170"/>
      <c r="H112" s="170"/>
    </row>
    <row r="113" spans="1:8" ht="15.6" x14ac:dyDescent="0.3">
      <c r="A113" s="170"/>
      <c r="B113" s="170"/>
      <c r="C113" s="170"/>
      <c r="D113" s="170"/>
      <c r="E113" s="170"/>
      <c r="F113" s="170"/>
      <c r="G113" s="170"/>
      <c r="H113" s="170"/>
    </row>
    <row r="114" spans="1:8" ht="15.6" x14ac:dyDescent="0.3">
      <c r="A114" s="170"/>
      <c r="B114" s="170"/>
      <c r="C114" s="170"/>
      <c r="D114" s="170"/>
      <c r="E114" s="170"/>
      <c r="F114" s="170"/>
      <c r="G114" s="170"/>
      <c r="H114" s="170"/>
    </row>
  </sheetData>
  <sheetProtection algorithmName="SHA-512" hashValue="Z+tKWC/3i4Fxbj2QREaekwxwuDReWVcNw8OLIaljyyoTwWOB2H1/HuywdXvXNdED5yDLY/RhFiiovmP+s4pFBw==" saltValue="b320Y/A7jYec2zOCCa4J5w==" spinCount="100000" sheet="1" objects="1" scenarios="1"/>
  <mergeCells count="28">
    <mergeCell ref="A21:F21"/>
    <mergeCell ref="A15:G15"/>
    <mergeCell ref="E26:F26"/>
    <mergeCell ref="A72:C72"/>
    <mergeCell ref="A8:G8"/>
    <mergeCell ref="A64:E64"/>
    <mergeCell ref="C19:G19"/>
    <mergeCell ref="C20:G20"/>
    <mergeCell ref="C16:G16"/>
    <mergeCell ref="A12:G12"/>
    <mergeCell ref="A23:G23"/>
    <mergeCell ref="A24:G24"/>
    <mergeCell ref="A44:G44"/>
    <mergeCell ref="A62:E62"/>
    <mergeCell ref="A63:E63"/>
    <mergeCell ref="A16:B16"/>
    <mergeCell ref="E1:G5"/>
    <mergeCell ref="A10:G10"/>
    <mergeCell ref="A11:G11"/>
    <mergeCell ref="C17:G17"/>
    <mergeCell ref="C18:G18"/>
    <mergeCell ref="A17:A20"/>
    <mergeCell ref="A13:G13"/>
    <mergeCell ref="A74:C74"/>
    <mergeCell ref="A83:C83"/>
    <mergeCell ref="A91:C91"/>
    <mergeCell ref="A26:D26"/>
    <mergeCell ref="A73:C73"/>
  </mergeCells>
  <hyperlinks>
    <hyperlink ref="A13:F13" r:id="rId1" display="• Locate your Service Area, Fire District and the Lolo Sewer and Water RSID 901 – Enter Your Address and Select the Map Layer " xr:uid="{5AC043A7-A68D-4E02-99C2-EA699CD68317}"/>
    <hyperlink ref="A13:G13" r:id="rId2" display="• Locate your Service Area, Fire District and the Lolo Sewer and Water RSID 901 – Enter Your Address and Select the Map Layer " xr:uid="{D4FA0E1C-7B08-4289-9749-17A051C16E7B}"/>
  </hyperlinks>
  <printOptions horizontalCentered="1"/>
  <pageMargins left="0.7" right="0.7" top="0.75" bottom="0.75" header="0.3" footer="0.3"/>
  <pageSetup scale="69" orientation="landscape" r:id="rId3"/>
  <headerFooter>
    <oddFooter>&amp;LMissoula County Planning, Development &amp; Sustainability
406.258.4642
pds@missoulacounty.us&amp;RPage &amp;P of &amp;N</oddFooter>
  </headerFooter>
  <rowBreaks count="2" manualBreakCount="2">
    <brk id="22" max="6" man="1"/>
    <brk id="70" max="6" man="1"/>
  </rowBreaks>
  <drawing r:id="rId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C954A1C-E39E-452F-8986-EE50F1C7826D}">
  <sheetPr>
    <pageSetUpPr autoPageBreaks="0" fitToPage="1"/>
  </sheetPr>
  <dimension ref="A1:I39"/>
  <sheetViews>
    <sheetView showGridLines="0" tabSelected="1" zoomScale="50" zoomScaleNormal="50" zoomScaleSheetLayoutView="20" workbookViewId="0">
      <selection activeCell="C28" sqref="C28:C29"/>
    </sheetView>
  </sheetViews>
  <sheetFormatPr defaultRowHeight="14.4" x14ac:dyDescent="0.3"/>
  <cols>
    <col min="1" max="2" width="25.77734375" customWidth="1"/>
    <col min="3" max="3" width="50.77734375" customWidth="1"/>
    <col min="4" max="4" width="17.77734375" customWidth="1"/>
    <col min="5" max="5" width="50.77734375" style="1" customWidth="1"/>
    <col min="6" max="6" width="50.77734375" customWidth="1"/>
  </cols>
  <sheetData>
    <row r="1" spans="1:9" ht="15" customHeight="1" x14ac:dyDescent="0.3">
      <c r="A1" s="31"/>
      <c r="B1" s="32"/>
      <c r="C1" s="32"/>
      <c r="D1" s="32"/>
      <c r="E1" s="335" t="s">
        <v>68</v>
      </c>
      <c r="F1" s="336"/>
      <c r="G1" s="43"/>
      <c r="H1" s="43"/>
      <c r="I1" s="43"/>
    </row>
    <row r="2" spans="1:9" ht="15" customHeight="1" x14ac:dyDescent="0.3">
      <c r="A2" s="37"/>
      <c r="B2" s="28"/>
      <c r="C2" s="28"/>
      <c r="D2" s="41"/>
      <c r="E2" s="337"/>
      <c r="F2" s="338"/>
      <c r="G2" s="43"/>
      <c r="H2" s="43"/>
      <c r="I2" s="43"/>
    </row>
    <row r="3" spans="1:9" ht="15" customHeight="1" x14ac:dyDescent="0.3">
      <c r="A3" s="33"/>
      <c r="B3" s="28"/>
      <c r="C3" s="28"/>
      <c r="D3" s="41"/>
      <c r="E3" s="337"/>
      <c r="F3" s="338"/>
      <c r="G3" s="43"/>
      <c r="H3" s="43"/>
      <c r="I3" s="43"/>
    </row>
    <row r="4" spans="1:9" ht="15" customHeight="1" x14ac:dyDescent="0.3">
      <c r="A4" s="34"/>
      <c r="B4" s="28"/>
      <c r="C4" s="28"/>
      <c r="D4" s="41"/>
      <c r="E4" s="339" t="s">
        <v>69</v>
      </c>
      <c r="F4" s="340"/>
      <c r="G4" s="44"/>
      <c r="H4" s="44"/>
      <c r="I4" s="44"/>
    </row>
    <row r="5" spans="1:9" x14ac:dyDescent="0.3">
      <c r="A5" s="37"/>
      <c r="B5" s="28"/>
      <c r="C5" s="28"/>
      <c r="D5" s="41"/>
      <c r="E5" s="339"/>
      <c r="F5" s="340"/>
      <c r="G5" s="44"/>
      <c r="H5" s="44"/>
      <c r="I5" s="44"/>
    </row>
    <row r="6" spans="1:9" ht="15.75" customHeight="1" x14ac:dyDescent="0.3">
      <c r="A6" s="33"/>
      <c r="B6" s="28"/>
      <c r="C6" s="28"/>
      <c r="D6" s="42"/>
      <c r="E6" s="339"/>
      <c r="F6" s="340"/>
      <c r="G6" s="44"/>
      <c r="H6" s="44"/>
      <c r="I6" s="44"/>
    </row>
    <row r="7" spans="1:9" ht="15" thickBot="1" x14ac:dyDescent="0.35">
      <c r="A7" s="38"/>
      <c r="B7" s="39"/>
      <c r="C7" s="40"/>
      <c r="D7" s="35"/>
      <c r="E7" s="341"/>
      <c r="F7" s="342"/>
      <c r="G7" s="44"/>
      <c r="H7" s="44"/>
      <c r="I7" s="44"/>
    </row>
    <row r="8" spans="1:9" s="128" customFormat="1" ht="61.95" customHeight="1" thickBot="1" x14ac:dyDescent="0.35">
      <c r="A8" s="352" t="s">
        <v>205</v>
      </c>
      <c r="B8" s="353"/>
      <c r="C8" s="353"/>
      <c r="D8" s="353"/>
      <c r="E8" s="353"/>
      <c r="F8" s="354"/>
      <c r="G8" s="127"/>
      <c r="H8" s="127"/>
      <c r="I8" s="127"/>
    </row>
    <row r="9" spans="1:9" ht="55.2" customHeight="1" thickBot="1" x14ac:dyDescent="0.35">
      <c r="A9" s="361" t="s">
        <v>203</v>
      </c>
      <c r="B9" s="362"/>
      <c r="C9" s="362"/>
      <c r="D9" s="362"/>
      <c r="E9" s="362"/>
      <c r="F9" s="291"/>
      <c r="G9" s="290"/>
    </row>
    <row r="10" spans="1:9" ht="26.4" customHeight="1" thickBot="1" x14ac:dyDescent="0.35">
      <c r="A10" s="28"/>
      <c r="B10" s="28"/>
      <c r="C10" s="28"/>
      <c r="D10" s="28"/>
      <c r="E10" s="29"/>
      <c r="F10" s="30"/>
    </row>
    <row r="11" spans="1:9" ht="55.95" customHeight="1" thickBot="1" x14ac:dyDescent="0.35">
      <c r="A11" s="347" t="s">
        <v>171</v>
      </c>
      <c r="B11" s="348"/>
      <c r="C11" s="349"/>
      <c r="D11" s="74"/>
      <c r="E11" s="350" t="s">
        <v>178</v>
      </c>
      <c r="F11" s="351"/>
    </row>
    <row r="12" spans="1:9" ht="55.95" customHeight="1" thickBot="1" x14ac:dyDescent="0.35">
      <c r="A12" s="345" t="s">
        <v>71</v>
      </c>
      <c r="B12" s="346"/>
      <c r="C12" s="129"/>
      <c r="D12" s="74"/>
      <c r="E12" s="343" t="s">
        <v>70</v>
      </c>
      <c r="F12" s="344"/>
    </row>
    <row r="13" spans="1:9" ht="55.95" customHeight="1" thickBot="1" x14ac:dyDescent="0.35">
      <c r="A13" s="355" t="s">
        <v>172</v>
      </c>
      <c r="B13" s="356"/>
      <c r="C13" s="357"/>
      <c r="D13" s="75"/>
      <c r="E13" s="135" t="s">
        <v>72</v>
      </c>
      <c r="F13" s="125">
        <f>Math!$D$17</f>
        <v>0</v>
      </c>
      <c r="G13" s="36"/>
    </row>
    <row r="14" spans="1:9" ht="55.95" customHeight="1" thickBot="1" x14ac:dyDescent="0.35">
      <c r="A14" s="365" t="s">
        <v>74</v>
      </c>
      <c r="B14" s="366"/>
      <c r="C14" s="120" t="s">
        <v>75</v>
      </c>
      <c r="D14" s="75"/>
      <c r="E14" s="135"/>
      <c r="F14" s="76"/>
    </row>
    <row r="15" spans="1:9" ht="55.95" customHeight="1" thickBot="1" x14ac:dyDescent="0.35">
      <c r="A15" s="367" t="s">
        <v>198</v>
      </c>
      <c r="B15" s="368"/>
      <c r="C15" s="130"/>
      <c r="D15" s="75"/>
      <c r="E15" s="135" t="s">
        <v>73</v>
      </c>
      <c r="F15" s="125">
        <f>Math!$E$17</f>
        <v>0</v>
      </c>
    </row>
    <row r="16" spans="1:9" ht="55.95" customHeight="1" thickBot="1" x14ac:dyDescent="0.35">
      <c r="A16" s="371" t="s">
        <v>164</v>
      </c>
      <c r="B16" s="372"/>
      <c r="C16" s="131"/>
      <c r="D16" s="75"/>
      <c r="E16" s="135"/>
      <c r="F16" s="76"/>
    </row>
    <row r="17" spans="1:7" ht="55.95" customHeight="1" thickBot="1" x14ac:dyDescent="0.35">
      <c r="A17" s="358" t="s">
        <v>173</v>
      </c>
      <c r="B17" s="359"/>
      <c r="C17" s="360"/>
      <c r="D17" s="75"/>
      <c r="E17" s="135" t="s">
        <v>169</v>
      </c>
      <c r="F17" s="125">
        <f>IF($C$15="yes", Math!$F$17, 0)</f>
        <v>0</v>
      </c>
    </row>
    <row r="18" spans="1:7" ht="55.95" customHeight="1" thickBot="1" x14ac:dyDescent="0.35">
      <c r="A18" s="345" t="s">
        <v>77</v>
      </c>
      <c r="B18" s="346"/>
      <c r="C18" s="129"/>
      <c r="D18" s="75"/>
      <c r="E18" s="135"/>
      <c r="F18" s="76"/>
    </row>
    <row r="19" spans="1:7" ht="55.95" customHeight="1" thickBot="1" x14ac:dyDescent="0.35">
      <c r="A19" s="345" t="s">
        <v>78</v>
      </c>
      <c r="B19" s="346"/>
      <c r="C19" s="120" t="s">
        <v>75</v>
      </c>
      <c r="D19" s="75"/>
      <c r="E19" s="135" t="s">
        <v>170</v>
      </c>
      <c r="F19" s="125">
        <f>IF($C$16="yes", Math!$G$17, 0)</f>
        <v>0</v>
      </c>
    </row>
    <row r="20" spans="1:7" ht="55.95" customHeight="1" thickBot="1" x14ac:dyDescent="0.35">
      <c r="A20" s="363" t="s">
        <v>13</v>
      </c>
      <c r="B20" s="78" t="s">
        <v>80</v>
      </c>
      <c r="C20" s="145"/>
      <c r="D20" s="75"/>
      <c r="E20" s="135"/>
      <c r="F20" s="76"/>
    </row>
    <row r="21" spans="1:7" ht="55.95" customHeight="1" thickBot="1" x14ac:dyDescent="0.35">
      <c r="A21" s="364"/>
      <c r="B21" s="80" t="s">
        <v>81</v>
      </c>
      <c r="C21" s="145"/>
      <c r="D21" s="75"/>
      <c r="E21" s="135" t="s">
        <v>76</v>
      </c>
      <c r="F21" s="126">
        <f>Math!$H$17</f>
        <v>0</v>
      </c>
    </row>
    <row r="22" spans="1:7" ht="55.95" customHeight="1" thickBot="1" x14ac:dyDescent="0.35">
      <c r="A22" s="363" t="s">
        <v>7</v>
      </c>
      <c r="B22" s="369" t="s">
        <v>80</v>
      </c>
      <c r="C22" s="375"/>
      <c r="D22" s="75"/>
      <c r="E22" s="135"/>
      <c r="F22" s="77"/>
    </row>
    <row r="23" spans="1:7" ht="55.95" customHeight="1" thickBot="1" x14ac:dyDescent="0.35">
      <c r="A23" s="364"/>
      <c r="B23" s="370"/>
      <c r="C23" s="376"/>
      <c r="D23" s="75"/>
      <c r="E23" s="136" t="s">
        <v>79</v>
      </c>
      <c r="F23" s="125">
        <f>'Lolo W&amp;S'!$C$6</f>
        <v>0</v>
      </c>
    </row>
    <row r="24" spans="1:7" ht="55.95" customHeight="1" thickBot="1" x14ac:dyDescent="0.35">
      <c r="A24" s="363" t="s">
        <v>9</v>
      </c>
      <c r="B24" s="369" t="s">
        <v>80</v>
      </c>
      <c r="C24" s="375"/>
      <c r="D24" s="75"/>
      <c r="E24" s="136"/>
      <c r="F24" s="79"/>
    </row>
    <row r="25" spans="1:7" ht="55.95" customHeight="1" thickBot="1" x14ac:dyDescent="0.35">
      <c r="A25" s="364"/>
      <c r="B25" s="370"/>
      <c r="C25" s="376"/>
      <c r="D25" s="75"/>
      <c r="E25" s="136" t="s">
        <v>82</v>
      </c>
      <c r="F25" s="125">
        <f>'Lolo W&amp;S'!$F$6</f>
        <v>0</v>
      </c>
    </row>
    <row r="26" spans="1:7" ht="55.95" customHeight="1" thickBot="1" x14ac:dyDescent="0.4">
      <c r="A26" s="382" t="s">
        <v>83</v>
      </c>
      <c r="B26" s="369" t="s">
        <v>80</v>
      </c>
      <c r="C26" s="375"/>
      <c r="D26" s="75"/>
      <c r="E26" s="137"/>
      <c r="F26" s="81"/>
    </row>
    <row r="27" spans="1:7" ht="55.95" customHeight="1" thickBot="1" x14ac:dyDescent="0.35">
      <c r="A27" s="383"/>
      <c r="B27" s="370"/>
      <c r="C27" s="376"/>
      <c r="D27" s="82"/>
      <c r="E27" s="135" t="s">
        <v>176</v>
      </c>
      <c r="F27" s="138">
        <f>SUM(F13,F15,F17,F19, F21,F23,F25)</f>
        <v>0</v>
      </c>
    </row>
    <row r="28" spans="1:7" ht="55.95" customHeight="1" thickBot="1" x14ac:dyDescent="0.35">
      <c r="A28" s="363" t="s">
        <v>11</v>
      </c>
      <c r="B28" s="369" t="s">
        <v>80</v>
      </c>
      <c r="C28" s="375"/>
      <c r="D28" s="82"/>
      <c r="E28" s="373" t="s">
        <v>177</v>
      </c>
      <c r="F28" s="374"/>
    </row>
    <row r="29" spans="1:7" ht="55.95" customHeight="1" thickBot="1" x14ac:dyDescent="0.35">
      <c r="A29" s="364"/>
      <c r="B29" s="370"/>
      <c r="C29" s="376"/>
      <c r="D29" s="82"/>
    </row>
    <row r="30" spans="1:7" ht="55.95" customHeight="1" thickBot="1" x14ac:dyDescent="0.35">
      <c r="A30" s="358" t="s">
        <v>174</v>
      </c>
      <c r="B30" s="359"/>
      <c r="C30" s="360"/>
      <c r="D30" s="82"/>
    </row>
    <row r="31" spans="1:7" ht="61.8" customHeight="1" thickBot="1" x14ac:dyDescent="0.35">
      <c r="A31" s="365" t="s">
        <v>84</v>
      </c>
      <c r="B31" s="366"/>
      <c r="C31" s="132"/>
      <c r="D31" s="82"/>
      <c r="E31" s="85"/>
      <c r="F31" s="82"/>
    </row>
    <row r="32" spans="1:7" s="72" customFormat="1" ht="55.95" customHeight="1" thickBot="1" x14ac:dyDescent="0.35">
      <c r="A32" s="382" t="s">
        <v>86</v>
      </c>
      <c r="B32" s="78" t="s">
        <v>87</v>
      </c>
      <c r="C32" s="133"/>
      <c r="D32" s="82"/>
      <c r="E32" s="87"/>
      <c r="F32" s="86"/>
      <c r="G32"/>
    </row>
    <row r="33" spans="1:7" s="72" customFormat="1" ht="55.95" customHeight="1" thickBot="1" x14ac:dyDescent="0.35">
      <c r="A33" s="383"/>
      <c r="B33" s="80" t="s">
        <v>88</v>
      </c>
      <c r="C33" s="133"/>
      <c r="D33" s="86"/>
      <c r="E33" s="87"/>
      <c r="F33" s="86"/>
    </row>
    <row r="34" spans="1:7" ht="55.95" customHeight="1" thickBot="1" x14ac:dyDescent="0.35">
      <c r="A34" s="382" t="s">
        <v>89</v>
      </c>
      <c r="B34" s="78" t="s">
        <v>87</v>
      </c>
      <c r="C34" s="133"/>
      <c r="D34" s="86"/>
      <c r="E34" s="83"/>
      <c r="F34" s="84"/>
      <c r="G34" s="72"/>
    </row>
    <row r="35" spans="1:7" ht="55.95" customHeight="1" thickBot="1" x14ac:dyDescent="0.35">
      <c r="A35" s="383"/>
      <c r="B35" s="80" t="s">
        <v>88</v>
      </c>
      <c r="C35" s="133"/>
      <c r="D35" s="84"/>
      <c r="E35" s="83"/>
      <c r="F35" s="84"/>
    </row>
    <row r="36" spans="1:7" ht="74.400000000000006" customHeight="1" thickBot="1" x14ac:dyDescent="0.4">
      <c r="A36" s="377" t="s">
        <v>90</v>
      </c>
      <c r="B36" s="378"/>
      <c r="C36" s="134"/>
      <c r="D36" s="84"/>
      <c r="E36" s="83"/>
      <c r="F36" s="84"/>
    </row>
    <row r="37" spans="1:7" ht="42.75" customHeight="1" thickBot="1" x14ac:dyDescent="0.35">
      <c r="A37" s="379" t="s">
        <v>91</v>
      </c>
      <c r="B37" s="380"/>
      <c r="C37" s="381"/>
      <c r="D37" s="84"/>
      <c r="E37" s="83"/>
      <c r="F37" s="84"/>
    </row>
    <row r="38" spans="1:7" ht="65.25" customHeight="1" x14ac:dyDescent="0.3">
      <c r="D38" s="84"/>
    </row>
    <row r="39" spans="1:7" ht="72" customHeight="1" x14ac:dyDescent="0.3"/>
  </sheetData>
  <sheetProtection algorithmName="SHA-512" hashValue="WdbfvkD4RheLJ+9/GJspQEXbhfcVrkCq0x9sKaUmFYg02trMS6+P4AwB75iOVHx9Vvcfap3kEeWF6WOykplRWA==" saltValue="aumgOthoq93zMrUw9biLXw==" spinCount="100000" sheet="1" selectLockedCells="1"/>
  <mergeCells count="35">
    <mergeCell ref="E28:F28"/>
    <mergeCell ref="C24:C25"/>
    <mergeCell ref="C22:C23"/>
    <mergeCell ref="A36:B36"/>
    <mergeCell ref="A37:C37"/>
    <mergeCell ref="C26:C27"/>
    <mergeCell ref="C28:C29"/>
    <mergeCell ref="B24:B25"/>
    <mergeCell ref="B26:B27"/>
    <mergeCell ref="B28:B29"/>
    <mergeCell ref="A28:A29"/>
    <mergeCell ref="A30:C30"/>
    <mergeCell ref="A31:B31"/>
    <mergeCell ref="A32:A33"/>
    <mergeCell ref="A34:A35"/>
    <mergeCell ref="A26:A27"/>
    <mergeCell ref="A24:A25"/>
    <mergeCell ref="A20:A21"/>
    <mergeCell ref="A22:A23"/>
    <mergeCell ref="A14:B14"/>
    <mergeCell ref="A15:B15"/>
    <mergeCell ref="A18:B18"/>
    <mergeCell ref="B22:B23"/>
    <mergeCell ref="A16:B16"/>
    <mergeCell ref="E1:F3"/>
    <mergeCell ref="E4:F7"/>
    <mergeCell ref="E12:F12"/>
    <mergeCell ref="A19:B19"/>
    <mergeCell ref="A11:C11"/>
    <mergeCell ref="E11:F11"/>
    <mergeCell ref="A8:F8"/>
    <mergeCell ref="A12:B12"/>
    <mergeCell ref="A13:C13"/>
    <mergeCell ref="A17:C17"/>
    <mergeCell ref="A9:E9"/>
  </mergeCells>
  <conditionalFormatting sqref="C18 C20:C21">
    <cfRule type="expression" dxfId="5" priority="5">
      <formula>OR(Category="Residential", Category="Mixed")</formula>
    </cfRule>
  </conditionalFormatting>
  <conditionalFormatting sqref="C22">
    <cfRule type="expression" dxfId="4" priority="9">
      <formula>OR(Category="Industrial", Category="Mixed")</formula>
    </cfRule>
  </conditionalFormatting>
  <conditionalFormatting sqref="C24">
    <cfRule type="expression" dxfId="3" priority="8">
      <formula>OR(Category="INSTITUTIONAL", Category="MIXED")</formula>
    </cfRule>
  </conditionalFormatting>
  <conditionalFormatting sqref="C26">
    <cfRule type="expression" dxfId="2" priority="7">
      <formula>OR(Category="RETAIL/COMMERCIAL", Category="MIXED")</formula>
    </cfRule>
  </conditionalFormatting>
  <conditionalFormatting sqref="C28">
    <cfRule type="expression" dxfId="1" priority="6">
      <formula>OR(Category="OFFICE", Category="MIXED")</formula>
    </cfRule>
  </conditionalFormatting>
  <conditionalFormatting sqref="C32:C35">
    <cfRule type="expression" dxfId="0" priority="1">
      <formula>$C$31="Yes"</formula>
    </cfRule>
  </conditionalFormatting>
  <dataValidations xWindow="399" yWindow="567" count="3">
    <dataValidation type="whole" operator="greaterThan" showInputMessage="1" showErrorMessage="1" prompt="Enter proposed interior square footage per residential unit or net interior square footage of an addition. This is the proposed living space area that is measured from the inside of the exterior walls and does not include garages or decks." sqref="C20" xr:uid="{39F3F8D3-8780-4CB9-9437-D441B241392E}">
      <formula1>C21</formula1>
    </dataValidation>
    <dataValidation type="whole" operator="greaterThanOrEqual" allowBlank="1" showInputMessage="1" showErrorMessage="1" prompt="Enter existing interior square footage if the project is a residential addition. Otherwise, enter zero (0). This is the living space area that is measured from the inside of the exterior walls  and does not include garages or decks." sqref="C21" xr:uid="{07CD5A72-B190-4580-9E1C-82D1497AC32F}">
      <formula1>0</formula1>
    </dataValidation>
    <dataValidation type="whole" operator="greaterThan" allowBlank="1" showInputMessage="1" showErrorMessage="1" prompt="Enter the proposed interior square footage." sqref="C28 C26 C24 C22" xr:uid="{D9E590DE-1C46-4F5B-8ACF-154C211887E4}">
      <formula1>C23</formula1>
    </dataValidation>
  </dataValidations>
  <hyperlinks>
    <hyperlink ref="C19" r:id="rId1" xr:uid="{30453869-76EF-493B-B457-3128CF990DBA}"/>
    <hyperlink ref="C14" r:id="rId2" xr:uid="{3E7C4334-5E18-4C84-9468-781586C74CED}"/>
  </hyperlinks>
  <printOptions horizontalCentered="1" verticalCentered="1"/>
  <pageMargins left="0.5" right="0.5" top="0.5" bottom="0.5" header="0.3" footer="0.3"/>
  <pageSetup scale="37" orientation="portrait" r:id="rId3"/>
  <headerFooter>
    <oddFooter>&amp;C&amp;8For multifamily residential and residential/non-residential mixed use estimates, 
please contact Planning, Development and Sustainability at 406-258-4657 or pds@missoulacounty.us</oddFooter>
  </headerFooter>
  <drawing r:id="rId4"/>
  <extLst>
    <ext xmlns:x14="http://schemas.microsoft.com/office/spreadsheetml/2009/9/main" uri="{CCE6A557-97BC-4b89-ADB6-D9C93CAAB3DF}">
      <x14:dataValidations xmlns:xm="http://schemas.microsoft.com/office/excel/2006/main" xWindow="399" yWindow="567" count="10">
        <x14:dataValidation type="list" allowBlank="1" showInputMessage="1" showErrorMessage="1" promptTitle="Select One" prompt="Must select one from the drop down list" xr:uid="{0B2AC8BE-9AE1-46E1-B5FB-01E5D09E8BFB}">
          <x14:formula1>
            <xm:f>List!$A$58:$A$59</xm:f>
          </x14:formula1>
          <xm:sqref>C15:C17 C30</xm:sqref>
        </x14:dataValidation>
        <x14:dataValidation type="list" allowBlank="1" showInputMessage="1" showErrorMessage="1" promptTitle="Select One - Residential Only" prompt="Must select one from drop down list - for Residential Only" xr:uid="{75A078C7-376F-4A47-928C-01793C21B977}">
          <x14:formula1>
            <xm:f>List!$A$62:$A$66</xm:f>
          </x14:formula1>
          <xm:sqref>C18</xm:sqref>
        </x14:dataValidation>
        <x14:dataValidation type="list" allowBlank="1" showInputMessage="1" showErrorMessage="1" prompt="Must select one from the drop down list.  &quot;Mixed&quot; is any combination of categories." xr:uid="{F2F9171E-36E6-45F8-976F-4271E893B11B}">
          <x14:formula1>
            <xm:f>List!$A$46:$A$51</xm:f>
          </x14:formula1>
          <xm:sqref>C12</xm:sqref>
        </x14:dataValidation>
        <x14:dataValidation type="list" allowBlank="1" showInputMessage="1" showErrorMessage="1" promptTitle="Connection to Lolo RSID 901" prompt="Please select yes or no.  If you have questions related to the Lolo RSID 901 and connections to the sewer and water system or please reach out to Missoula County Public Works Engineering Department at (406) 258-4832." xr:uid="{15BFBA23-E1EE-480B-A206-95D066D8C095}">
          <x14:formula1>
            <xm:f>'Lolo W&amp;S'!$A$11:$A$12</xm:f>
          </x14:formula1>
          <xm:sqref>C31</xm:sqref>
        </x14:dataValidation>
        <x14:dataValidation type="list" allowBlank="1" showInputMessage="1" showErrorMessage="1" promptTitle="Existing Conditions" prompt="The Chief Public Works Officer shall provide an appropriate discount for new service lines to properties within Rural Special Improvement District 901that have not been receiving sewer and/or water services but which were previously eligible." xr:uid="{F898A183-0C9F-4255-9330-42E5EC90434F}">
          <x14:formula1>
            <xm:f>'Lolo W&amp;S'!$A$11:$A$12</xm:f>
          </x14:formula1>
          <xm:sqref>C36</xm:sqref>
        </x14:dataValidation>
        <x14:dataValidation type="list" allowBlank="1" showInputMessage="1" showErrorMessage="1" promptTitle="Sewer - New Connections" prompt="Select the diameter of the proposed sewer connection service line. If the diameter is not listed, contact Public Works at (406) 258-4832." xr:uid="{CFCF08C3-56AB-4D4F-8425-24652EE962FA}">
          <x14:formula1>
            <xm:f>'Lolo W&amp;S'!$A$16:$A$21</xm:f>
          </x14:formula1>
          <xm:sqref>C32</xm:sqref>
        </x14:dataValidation>
        <x14:dataValidation type="list" allowBlank="1" showInputMessage="1" showErrorMessage="1" promptTitle="Sewer Line - Existing Diameter" prompt="If there is an existing sewer connection and the service line is being upgraded, please select the existing diameter.  If this is a completely new connection, leave this space blank.  If the diameter is not listed, contact Public Works at (406) 258-4832." xr:uid="{167E00B2-C1DB-40BE-9A91-A5BC0C0DD539}">
          <x14:formula1>
            <xm:f>'Lolo W&amp;S'!$A$16:$A$21</xm:f>
          </x14:formula1>
          <xm:sqref>C33</xm:sqref>
        </x14:dataValidation>
        <x14:dataValidation type="list" allowBlank="1" showInputMessage="1" showErrorMessage="1" promptTitle="Water Line - Existing Diameter" prompt="If there is an existing water connection and the service line is being upgraded, please select the existing diameter.  If this is a completely new connection, leave this space blank.  It the diameter is not listed, contact Public Works at (406) 258-4832." xr:uid="{EFD2E212-8C0F-4445-9553-459A42922F03}">
          <x14:formula1>
            <xm:f>'Lolo W&amp;S'!$A$25:$A$30</xm:f>
          </x14:formula1>
          <xm:sqref>C35</xm:sqref>
        </x14:dataValidation>
        <x14:dataValidation type="list" allowBlank="1" showInputMessage="1" showErrorMessage="1" promptTitle="Water - New Connections" prompt="Select the diameter of the proposed water connection service line. If the diameter is not listed, contact Public Works at (406) 258-4832." xr:uid="{F1184CB9-0318-41DA-8F40-4E570C9A7119}">
          <x14:formula1>
            <xm:f>'Lolo W&amp;S'!$A$25:$A$30</xm:f>
          </x14:formula1>
          <xm:sqref>C34</xm:sqref>
        </x14:dataValidation>
        <x14:dataValidation type="list" allowBlank="1" showInputMessage="1" showErrorMessage="1" promptTitle="Select One" prompt="Must select one from the drop down list" xr:uid="{A5148E90-ECE3-4836-AFB2-7F5AEB0CA247}">
          <x14:formula1>
            <xm:f>List!$A$54:$A$55</xm:f>
          </x14:formula1>
          <xm:sqref>C13</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7F77E82-43FF-4362-AA0E-A8EE6DF5114D}">
  <dimension ref="A1:I18"/>
  <sheetViews>
    <sheetView zoomScaleNormal="100" workbookViewId="0">
      <pane ySplit="1" topLeftCell="A2" activePane="bottomLeft" state="frozen"/>
      <selection pane="bottomLeft" activeCell="N5" sqref="N5"/>
    </sheetView>
  </sheetViews>
  <sheetFormatPr defaultRowHeight="14.4" x14ac:dyDescent="0.3"/>
  <cols>
    <col min="1" max="1" width="30.5546875" customWidth="1"/>
    <col min="2" max="2" width="10.33203125" customWidth="1"/>
    <col min="3" max="3" width="13.5546875" style="27" customWidth="1"/>
    <col min="4" max="4" width="16" style="1" customWidth="1"/>
    <col min="5" max="5" width="16.109375" style="1" customWidth="1"/>
    <col min="6" max="7" width="16.6640625" style="1" customWidth="1"/>
    <col min="8" max="8" width="17.109375" style="1" customWidth="1"/>
    <col min="9" max="9" width="13.88671875" style="1" customWidth="1"/>
  </cols>
  <sheetData>
    <row r="1" spans="1:9" s="45" customFormat="1" ht="43.8" thickBot="1" x14ac:dyDescent="0.35">
      <c r="A1" s="57"/>
      <c r="B1" s="59" t="s">
        <v>92</v>
      </c>
      <c r="C1" s="59" t="s">
        <v>93</v>
      </c>
      <c r="D1" s="59" t="s">
        <v>20</v>
      </c>
      <c r="E1" s="59" t="s">
        <v>94</v>
      </c>
      <c r="F1" s="59" t="s">
        <v>166</v>
      </c>
      <c r="G1" s="59" t="s">
        <v>167</v>
      </c>
      <c r="H1" s="59" t="s">
        <v>165</v>
      </c>
      <c r="I1" s="60" t="s">
        <v>19</v>
      </c>
    </row>
    <row r="2" spans="1:9" s="45" customFormat="1" x14ac:dyDescent="0.3">
      <c r="A2" s="148" t="s">
        <v>13</v>
      </c>
      <c r="B2" s="46"/>
      <c r="C2" s="46"/>
      <c r="D2" s="46"/>
      <c r="E2" s="46"/>
      <c r="F2" s="46"/>
      <c r="G2" s="46"/>
      <c r="H2" s="46"/>
      <c r="I2" s="149"/>
    </row>
    <row r="3" spans="1:9" s="143" customFormat="1" x14ac:dyDescent="0.3">
      <c r="A3" s="292" t="s">
        <v>180</v>
      </c>
      <c r="B3" s="284">
        <f>SUM(Estimator!C20,Estimator!C21)</f>
        <v>0</v>
      </c>
      <c r="C3" s="285"/>
      <c r="D3" s="286"/>
      <c r="E3" s="286"/>
      <c r="F3" s="286"/>
      <c r="G3" s="286"/>
      <c r="H3" s="286"/>
      <c r="I3" s="151"/>
    </row>
    <row r="4" spans="1:9" s="143" customFormat="1" ht="28.8" x14ac:dyDescent="0.3">
      <c r="A4" s="150" t="s">
        <v>95</v>
      </c>
      <c r="B4" s="284">
        <f>IFERROR(IF(OR(Estimator!$C$12="Residential", Estimator!$C$12="Mixed"), VLOOKUP(B3, List!$A$69:$C$83, 3), 0), 0)</f>
        <v>0</v>
      </c>
      <c r="C4" s="285"/>
      <c r="D4" s="286">
        <f>IFERROR(_xlfn.XLOOKUP($B4, List!$B$2:$B$16, List!D$2:D$16, 0), 0)</f>
        <v>0</v>
      </c>
      <c r="E4" s="286">
        <f>IFERROR(_xlfn.XLOOKUP($B4, List!$B$2:$B$16, List!E$2:E$16, 0), 0)</f>
        <v>0</v>
      </c>
      <c r="F4" s="286">
        <f>IFERROR(IF(Estimator!$C$15="Yes", _xlfn.XLOOKUP($B4, List!$B$2:$B$16, List!F$2:F$16, 0), 0), 0)</f>
        <v>0</v>
      </c>
      <c r="G4" s="286">
        <f>IFERROR(IF(Estimator!$C$16="Yes", _xlfn.XLOOKUP($B4, List!$B$2:$B$16, List!G$2:G$16, 0), 0), 0)</f>
        <v>0</v>
      </c>
      <c r="H4" s="286">
        <f>IFERROR(INDEX(List!$C$18:$G$32, MATCH(Math!$B4, List!$B$18:$B$32, 0), MATCH(Estimator!$C$18, List!$C$17:$G$17, 0)), 0)</f>
        <v>0</v>
      </c>
      <c r="I4" s="151">
        <f t="shared" ref="I4:I14" si="0">SUM(D4:H4)</f>
        <v>0</v>
      </c>
    </row>
    <row r="5" spans="1:9" s="143" customFormat="1" ht="28.8" x14ac:dyDescent="0.3">
      <c r="A5" s="150" t="s">
        <v>96</v>
      </c>
      <c r="B5" s="284">
        <f>IFERROR(IF(OR(Estimator!$C$12="Residential", Estimator!$C$12="Mixed"), VLOOKUP(Estimator!C21, List!$A$69:$C$83, 3), 0), 0)</f>
        <v>0</v>
      </c>
      <c r="C5" s="285"/>
      <c r="D5" s="286">
        <f>IFERROR(_xlfn.XLOOKUP($B5, List!$B$2:$B$16, List!D$2:D$16, 0), 0)</f>
        <v>0</v>
      </c>
      <c r="E5" s="286">
        <f>IFERROR(_xlfn.XLOOKUP($B5, List!$B$2:$B$16, List!E$2:E$16, 0), 0)</f>
        <v>0</v>
      </c>
      <c r="F5" s="286">
        <f>IFERROR(IF(Estimator!$C$15="Yes", _xlfn.XLOOKUP($B5, List!$B$2:$B$16, List!F$2:F$16, 0), 0), 0)</f>
        <v>0</v>
      </c>
      <c r="G5" s="286">
        <f>IFERROR(IF(Estimator!$C$16="Yes", _xlfn.XLOOKUP($B5, List!$B$2:$B$16, List!G$2:G$16, 0), 0), 0)</f>
        <v>0</v>
      </c>
      <c r="H5" s="286">
        <f>IFERROR(INDEX(List!$C$18:$G$32, MATCH(Math!$B5, List!$B$18:$B$32, 0), MATCH(Estimator!$C$18, List!$C$17:$G$17, 0)), 0)</f>
        <v>0</v>
      </c>
      <c r="I5" s="151">
        <f t="shared" si="0"/>
        <v>0</v>
      </c>
    </row>
    <row r="6" spans="1:9" s="143" customFormat="1" ht="15" thickBot="1" x14ac:dyDescent="0.35">
      <c r="A6" s="146" t="s">
        <v>97</v>
      </c>
      <c r="B6" s="152"/>
      <c r="C6" s="153"/>
      <c r="D6" s="154">
        <f>SUM(D4-D5)</f>
        <v>0</v>
      </c>
      <c r="E6" s="154">
        <f t="shared" ref="E6:H6" si="1">SUM(E4-E5)</f>
        <v>0</v>
      </c>
      <c r="F6" s="154">
        <f t="shared" si="1"/>
        <v>0</v>
      </c>
      <c r="G6" s="154">
        <f t="shared" ref="G6" si="2">SUM(G4-G5)</f>
        <v>0</v>
      </c>
      <c r="H6" s="154">
        <f t="shared" si="1"/>
        <v>0</v>
      </c>
      <c r="I6" s="155">
        <f t="shared" si="0"/>
        <v>0</v>
      </c>
    </row>
    <row r="7" spans="1:9" s="143" customFormat="1" x14ac:dyDescent="0.3">
      <c r="A7" s="144" t="s">
        <v>7</v>
      </c>
      <c r="B7" s="284"/>
      <c r="C7" s="285"/>
      <c r="D7" s="286"/>
      <c r="E7" s="286"/>
      <c r="F7" s="286"/>
      <c r="G7" s="286"/>
      <c r="H7" s="286"/>
      <c r="I7" s="151"/>
    </row>
    <row r="8" spans="1:9" s="72" customFormat="1" ht="29.4" thickBot="1" x14ac:dyDescent="0.35">
      <c r="A8" s="146" t="s">
        <v>182</v>
      </c>
      <c r="B8" s="156">
        <f>Estimator!$C$22</f>
        <v>0</v>
      </c>
      <c r="C8" s="166">
        <f>B8/1000</f>
        <v>0</v>
      </c>
      <c r="D8" s="157">
        <f>IFERROR(_xlfn.XLOOKUP(Math!$A$7, List!$A$35:$A$38, List!D$35:D$38, 0)*$C8, 0)</f>
        <v>0</v>
      </c>
      <c r="E8" s="157">
        <f>IFERROR(_xlfn.XLOOKUP(Math!$A$7, List!$A$35:$A$38, List!E$35:E$38, 0)*$C8, 0)</f>
        <v>0</v>
      </c>
      <c r="F8" s="157">
        <f>IFERROR(IF(Estimator!$C$15="Yes", (_xlfn.XLOOKUP(Math!$A$7, List!$A$35:$A$38, List!F$35:F$38, 0)*$C$8), 0), 0)</f>
        <v>0</v>
      </c>
      <c r="G8" s="157">
        <f>IFERROR(IF(Estimator!$C$16="Yes", (_xlfn.XLOOKUP(Math!$A$7, List!$A$35:$A$38, List!G$35:G$38, 0)*$C$8), 0), 0)</f>
        <v>0</v>
      </c>
      <c r="H8" s="157"/>
      <c r="I8" s="158">
        <f>SUM(D8:H8)</f>
        <v>0</v>
      </c>
    </row>
    <row r="9" spans="1:9" s="143" customFormat="1" x14ac:dyDescent="0.3">
      <c r="A9" s="147" t="s">
        <v>9</v>
      </c>
      <c r="B9" s="159"/>
      <c r="C9" s="160"/>
      <c r="D9" s="161"/>
      <c r="E9" s="161"/>
      <c r="F9" s="161"/>
      <c r="G9" s="161"/>
      <c r="H9" s="161"/>
      <c r="I9" s="162"/>
    </row>
    <row r="10" spans="1:9" s="143" customFormat="1" ht="29.4" thickBot="1" x14ac:dyDescent="0.35">
      <c r="A10" s="146" t="s">
        <v>181</v>
      </c>
      <c r="B10" s="163">
        <f>Estimator!$C$24</f>
        <v>0</v>
      </c>
      <c r="C10" s="167">
        <f>B10/1000</f>
        <v>0</v>
      </c>
      <c r="D10" s="164">
        <f>IFERROR(_xlfn.XLOOKUP(Math!$A$9, List!$A$35:$A$38, List!D$35:D$38, 0)*$C10, 0)</f>
        <v>0</v>
      </c>
      <c r="E10" s="164">
        <f>IFERROR(_xlfn.XLOOKUP(Math!$A$9, List!$A$35:$A$38, List!E$35:E$38, 0)*$C10, 0)</f>
        <v>0</v>
      </c>
      <c r="F10" s="164">
        <f>IFERROR(IF(Estimator!$C$15="Yes", (_xlfn.XLOOKUP(Math!$A$9, List!$A$35:$A$38, List!F$35:F$38, 0)*$C$101), 0), 0)</f>
        <v>0</v>
      </c>
      <c r="G10" s="164">
        <f>IFERROR(IF(Estimator!$C$16="Yes", (_xlfn.XLOOKUP(Math!$A$9, List!$A$35:$A$38, List!G$35:G$38, 0)*$C$10), 0), 0)</f>
        <v>0</v>
      </c>
      <c r="H10" s="164"/>
      <c r="I10" s="165">
        <f t="shared" si="0"/>
        <v>0</v>
      </c>
    </row>
    <row r="11" spans="1:9" s="143" customFormat="1" x14ac:dyDescent="0.3">
      <c r="A11" s="144" t="s">
        <v>98</v>
      </c>
      <c r="B11" s="284"/>
      <c r="C11" s="285"/>
      <c r="D11" s="286"/>
      <c r="E11" s="286"/>
      <c r="F11" s="286"/>
      <c r="G11" s="286"/>
      <c r="H11" s="286"/>
      <c r="I11" s="151"/>
    </row>
    <row r="12" spans="1:9" s="143" customFormat="1" ht="29.4" thickBot="1" x14ac:dyDescent="0.35">
      <c r="A12" s="146" t="s">
        <v>183</v>
      </c>
      <c r="B12" s="163">
        <f>Estimator!$C$26</f>
        <v>0</v>
      </c>
      <c r="C12" s="167">
        <f>B12/1000</f>
        <v>0</v>
      </c>
      <c r="D12" s="164">
        <f>IFERROR(_xlfn.XLOOKUP(Math!$A$11, List!$A$35:$A$38, List!D$35:D$38, 0)*$C12, 0)</f>
        <v>0</v>
      </c>
      <c r="E12" s="164">
        <f>IFERROR(_xlfn.XLOOKUP(Math!$A$11, List!$A$35:$A$38, List!E$35:E$38, 0)*$C12, 0)</f>
        <v>0</v>
      </c>
      <c r="F12" s="164">
        <f>IFERROR(IF(Estimator!$C$15="Yes", (_xlfn.XLOOKUP(Math!$A$11, List!$A$35:$A$38, List!F$35:F$38, 0)*$C$12), 0), 0)</f>
        <v>0</v>
      </c>
      <c r="G12" s="164">
        <f>IFERROR(IF(Estimator!$C$16="Yes", (_xlfn.XLOOKUP(Math!$A$11, List!$A$35:$A$38, List!G$35:G$38, 0)*$C$12), 0), 0)</f>
        <v>0</v>
      </c>
      <c r="H12" s="164"/>
      <c r="I12" s="165">
        <f t="shared" si="0"/>
        <v>0</v>
      </c>
    </row>
    <row r="13" spans="1:9" s="143" customFormat="1" x14ac:dyDescent="0.3">
      <c r="A13" s="144" t="s">
        <v>11</v>
      </c>
      <c r="B13" s="284"/>
      <c r="C13" s="285"/>
      <c r="D13" s="286"/>
      <c r="E13" s="286"/>
      <c r="F13" s="286"/>
      <c r="G13" s="286"/>
      <c r="H13" s="286"/>
      <c r="I13" s="151"/>
    </row>
    <row r="14" spans="1:9" s="143" customFormat="1" ht="29.4" thickBot="1" x14ac:dyDescent="0.35">
      <c r="A14" s="146" t="s">
        <v>184</v>
      </c>
      <c r="B14" s="163">
        <f>Estimator!$C$28</f>
        <v>0</v>
      </c>
      <c r="C14" s="167">
        <f>B14/1000</f>
        <v>0</v>
      </c>
      <c r="D14" s="164">
        <f>IFERROR(_xlfn.XLOOKUP(Math!$A$13, List!$A$35:$A$38, List!D$35:D$38, 0)*$C14, 0)</f>
        <v>0</v>
      </c>
      <c r="E14" s="164">
        <f>IFERROR(_xlfn.XLOOKUP(Math!$A$13, List!$A$35:$A$38, List!E$35:E$38, 0)*$C14, 0)</f>
        <v>0</v>
      </c>
      <c r="F14" s="164">
        <f>IFERROR(IF(Estimator!$C$15="Yes", (_xlfn.XLOOKUP(Math!$A$13, List!$A$35:$A$38, List!F$35:F$38, 0)*$C$14), 0), 0)</f>
        <v>0</v>
      </c>
      <c r="G14" s="164">
        <f>IFERROR(IF(Estimator!$C$16="Yes", (_xlfn.XLOOKUP(Math!$A$13, List!$A$35:$A$38, List!G$35:G$38, 0)*$C$14), 0), 0)</f>
        <v>0</v>
      </c>
      <c r="H14" s="164"/>
      <c r="I14" s="165">
        <f t="shared" si="0"/>
        <v>0</v>
      </c>
    </row>
    <row r="15" spans="1:9" s="72" customFormat="1" x14ac:dyDescent="0.3">
      <c r="A15" s="275" t="s">
        <v>185</v>
      </c>
      <c r="B15" s="276"/>
      <c r="C15" s="277"/>
      <c r="D15" s="278"/>
      <c r="E15" s="278"/>
      <c r="F15" s="278"/>
      <c r="G15" s="278"/>
      <c r="H15" s="278"/>
      <c r="I15" s="279">
        <f>$I$6</f>
        <v>0</v>
      </c>
    </row>
    <row r="16" spans="1:9" s="72" customFormat="1" ht="15" thickBot="1" x14ac:dyDescent="0.35">
      <c r="A16" s="280" t="s">
        <v>99</v>
      </c>
      <c r="B16" s="281"/>
      <c r="C16" s="282"/>
      <c r="D16" s="157"/>
      <c r="E16" s="157"/>
      <c r="F16" s="157"/>
      <c r="G16" s="157"/>
      <c r="H16" s="157"/>
      <c r="I16" s="283">
        <f>SUM(I8,I10,I12,I14)</f>
        <v>0</v>
      </c>
    </row>
    <row r="17" spans="1:9" s="72" customFormat="1" ht="29.4" thickBot="1" x14ac:dyDescent="0.35">
      <c r="A17" s="270" t="s">
        <v>186</v>
      </c>
      <c r="B17" s="271"/>
      <c r="C17" s="272"/>
      <c r="D17" s="273">
        <f>SUM(D6,D8,D10,D12,D14)</f>
        <v>0</v>
      </c>
      <c r="E17" s="273">
        <f>SUM(E6,E8,E10,E12,E14)</f>
        <v>0</v>
      </c>
      <c r="F17" s="273">
        <f t="shared" ref="F17:H17" si="3">SUM(F6,F8,F10,F12,F14)</f>
        <v>0</v>
      </c>
      <c r="G17" s="273">
        <f t="shared" si="3"/>
        <v>0</v>
      </c>
      <c r="H17" s="273">
        <f t="shared" si="3"/>
        <v>0</v>
      </c>
      <c r="I17" s="274">
        <f>SUM(I6,I8,I10,I12,I14)</f>
        <v>0</v>
      </c>
    </row>
    <row r="18" spans="1:9" ht="15" thickBot="1" x14ac:dyDescent="0.35">
      <c r="A18" s="293" t="s">
        <v>179</v>
      </c>
      <c r="B18" s="294"/>
      <c r="C18" s="294"/>
      <c r="D18" s="294"/>
      <c r="E18" s="294"/>
      <c r="F18" s="294"/>
      <c r="G18" s="294"/>
      <c r="H18" s="294"/>
      <c r="I18" s="295"/>
    </row>
  </sheetData>
  <sheetProtection algorithmName="SHA-512" hashValue="lB92jz4AOTHQs/THgZhiwbNa4pDj69VNnRPts5HHf/hGAAwJLY4XHBN7dLpwy1OAg8GickXVRzeiWxSJ9FrpDg==" saltValue="eetACTR42GS2dryCAhIf1w==" spinCount="100000" sheet="1" objects="1" scenarios="1"/>
  <mergeCells count="1">
    <mergeCell ref="A18:I18"/>
  </mergeCells>
  <pageMargins left="0.7" right="0.7" top="0.75" bottom="0.75" header="0.3" footer="0.3"/>
  <pageSetup scale="60"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C67B64E-D5BA-40B3-A871-512BCB1C000B}">
  <dimension ref="A1:G83"/>
  <sheetViews>
    <sheetView workbookViewId="0">
      <selection activeCell="F49" sqref="F49"/>
    </sheetView>
  </sheetViews>
  <sheetFormatPr defaultRowHeight="14.4" x14ac:dyDescent="0.3"/>
  <cols>
    <col min="1" max="1" width="27.44140625" customWidth="1"/>
    <col min="2" max="2" width="23.44140625" customWidth="1"/>
    <col min="3" max="3" width="16.5546875" customWidth="1"/>
    <col min="4" max="4" width="17.109375" customWidth="1"/>
    <col min="5" max="5" width="14.88671875" customWidth="1"/>
    <col min="6" max="6" width="17.33203125" customWidth="1"/>
    <col min="7" max="7" width="16.33203125" customWidth="1"/>
  </cols>
  <sheetData>
    <row r="1" spans="1:7" ht="29.4" thickBot="1" x14ac:dyDescent="0.35">
      <c r="A1" s="61" t="s">
        <v>13</v>
      </c>
      <c r="B1" s="59"/>
      <c r="C1" s="64"/>
      <c r="D1" s="59" t="s">
        <v>20</v>
      </c>
      <c r="E1" s="59" t="s">
        <v>110</v>
      </c>
      <c r="F1" s="59" t="s">
        <v>111</v>
      </c>
      <c r="G1" s="60" t="s">
        <v>163</v>
      </c>
    </row>
    <row r="2" spans="1:7" x14ac:dyDescent="0.3">
      <c r="A2" s="56" t="s">
        <v>112</v>
      </c>
      <c r="B2" s="262" t="s">
        <v>113</v>
      </c>
      <c r="C2" s="255"/>
      <c r="D2" s="256">
        <f>'FY27 Schedule'!C28</f>
        <v>181</v>
      </c>
      <c r="E2" s="256">
        <f>'FY27 Schedule'!D28</f>
        <v>82</v>
      </c>
      <c r="F2" s="256">
        <f>'FY27 Schedule'!E28</f>
        <v>956</v>
      </c>
      <c r="G2" s="257">
        <f>'FY27 Schedule'!F28</f>
        <v>518</v>
      </c>
    </row>
    <row r="3" spans="1:7" x14ac:dyDescent="0.3">
      <c r="A3" s="10" t="s">
        <v>35</v>
      </c>
      <c r="B3" s="263" t="s">
        <v>114</v>
      </c>
      <c r="C3" s="259"/>
      <c r="D3" s="5">
        <f>'FY27 Schedule'!C29</f>
        <v>250</v>
      </c>
      <c r="E3" s="5">
        <f>'FY27 Schedule'!D29</f>
        <v>112</v>
      </c>
      <c r="F3" s="5">
        <f>'FY27 Schedule'!E29</f>
        <v>1319</v>
      </c>
      <c r="G3" s="11">
        <f>'FY27 Schedule'!F29</f>
        <v>680</v>
      </c>
    </row>
    <row r="4" spans="1:7" x14ac:dyDescent="0.3">
      <c r="A4" s="10" t="s">
        <v>36</v>
      </c>
      <c r="B4" s="263" t="s">
        <v>115</v>
      </c>
      <c r="C4" s="259"/>
      <c r="D4" s="5">
        <f>'FY27 Schedule'!C30</f>
        <v>303</v>
      </c>
      <c r="E4" s="5">
        <f>'FY27 Schedule'!D30</f>
        <v>136</v>
      </c>
      <c r="F4" s="5">
        <f>'FY27 Schedule'!E30</f>
        <v>1603</v>
      </c>
      <c r="G4" s="11">
        <f>'FY27 Schedule'!F30</f>
        <v>971</v>
      </c>
    </row>
    <row r="5" spans="1:7" x14ac:dyDescent="0.3">
      <c r="A5" s="10" t="s">
        <v>37</v>
      </c>
      <c r="B5" s="263" t="s">
        <v>116</v>
      </c>
      <c r="C5" s="259"/>
      <c r="D5" s="5">
        <f>'FY27 Schedule'!C31</f>
        <v>350</v>
      </c>
      <c r="E5" s="5">
        <f>'FY27 Schedule'!D31</f>
        <v>156</v>
      </c>
      <c r="F5" s="5">
        <f>'FY27 Schedule'!E31</f>
        <v>1845</v>
      </c>
      <c r="G5" s="11">
        <f>'FY27 Schedule'!F31</f>
        <v>1198</v>
      </c>
    </row>
    <row r="6" spans="1:7" x14ac:dyDescent="0.3">
      <c r="A6" s="10" t="s">
        <v>38</v>
      </c>
      <c r="B6" s="263" t="s">
        <v>117</v>
      </c>
      <c r="C6" s="259"/>
      <c r="D6" s="5">
        <f>'FY27 Schedule'!C32</f>
        <v>385</v>
      </c>
      <c r="E6" s="5">
        <f>'FY27 Schedule'!D32</f>
        <v>173</v>
      </c>
      <c r="F6" s="5">
        <f>'FY27 Schedule'!E32</f>
        <v>2035</v>
      </c>
      <c r="G6" s="11">
        <f>'FY27 Schedule'!F32</f>
        <v>1392</v>
      </c>
    </row>
    <row r="7" spans="1:7" x14ac:dyDescent="0.3">
      <c r="A7" s="10" t="s">
        <v>39</v>
      </c>
      <c r="B7" s="263" t="s">
        <v>118</v>
      </c>
      <c r="C7" s="259"/>
      <c r="D7" s="5">
        <f>'FY27 Schedule'!C33</f>
        <v>418</v>
      </c>
      <c r="E7" s="5">
        <f>'FY27 Schedule'!D33</f>
        <v>188</v>
      </c>
      <c r="F7" s="5">
        <f>'FY27 Schedule'!E33</f>
        <v>2206</v>
      </c>
      <c r="G7" s="11">
        <f>'FY27 Schedule'!F33</f>
        <v>1554</v>
      </c>
    </row>
    <row r="8" spans="1:7" x14ac:dyDescent="0.3">
      <c r="A8" s="10" t="s">
        <v>40</v>
      </c>
      <c r="B8" s="263" t="s">
        <v>119</v>
      </c>
      <c r="C8" s="259"/>
      <c r="D8" s="5">
        <f>'FY27 Schedule'!C34</f>
        <v>447</v>
      </c>
      <c r="E8" s="5">
        <f>'FY27 Schedule'!D34</f>
        <v>200</v>
      </c>
      <c r="F8" s="5">
        <f>'FY27 Schedule'!E34</f>
        <v>2362</v>
      </c>
      <c r="G8" s="11">
        <f>'FY27 Schedule'!F34</f>
        <v>1700</v>
      </c>
    </row>
    <row r="9" spans="1:7" x14ac:dyDescent="0.3">
      <c r="A9" s="10" t="s">
        <v>41</v>
      </c>
      <c r="B9" s="263" t="s">
        <v>120</v>
      </c>
      <c r="C9" s="259"/>
      <c r="D9" s="5">
        <f>'FY27 Schedule'!C35</f>
        <v>472</v>
      </c>
      <c r="E9" s="5">
        <f>'FY27 Schedule'!D35</f>
        <v>211</v>
      </c>
      <c r="F9" s="5">
        <f>'FY27 Schedule'!E35</f>
        <v>2492</v>
      </c>
      <c r="G9" s="11">
        <f>'FY27 Schedule'!F35</f>
        <v>1829</v>
      </c>
    </row>
    <row r="10" spans="1:7" x14ac:dyDescent="0.3">
      <c r="A10" s="10" t="s">
        <v>42</v>
      </c>
      <c r="B10" s="263" t="s">
        <v>121</v>
      </c>
      <c r="C10" s="259"/>
      <c r="D10" s="5">
        <f>'FY27 Schedule'!C36</f>
        <v>496</v>
      </c>
      <c r="E10" s="5">
        <f>'FY27 Schedule'!D36</f>
        <v>223</v>
      </c>
      <c r="F10" s="5">
        <f>'FY27 Schedule'!E36</f>
        <v>2621</v>
      </c>
      <c r="G10" s="11">
        <f>'FY27 Schedule'!F36</f>
        <v>1943</v>
      </c>
    </row>
    <row r="11" spans="1:7" x14ac:dyDescent="0.3">
      <c r="A11" s="10" t="s">
        <v>43</v>
      </c>
      <c r="B11" s="263" t="s">
        <v>122</v>
      </c>
      <c r="C11" s="259"/>
      <c r="D11" s="5">
        <f>'FY27 Schedule'!C37</f>
        <v>516</v>
      </c>
      <c r="E11" s="5">
        <f>'FY27 Schedule'!D37</f>
        <v>231</v>
      </c>
      <c r="F11" s="5">
        <f>'FY27 Schedule'!E37</f>
        <v>2724</v>
      </c>
      <c r="G11" s="11">
        <f>'FY27 Schedule'!F37</f>
        <v>2040</v>
      </c>
    </row>
    <row r="12" spans="1:7" x14ac:dyDescent="0.3">
      <c r="A12" s="10" t="s">
        <v>44</v>
      </c>
      <c r="B12" s="263" t="s">
        <v>123</v>
      </c>
      <c r="C12" s="259"/>
      <c r="D12" s="5">
        <f>'FY27 Schedule'!C38</f>
        <v>535</v>
      </c>
      <c r="E12" s="5">
        <f>'FY27 Schedule'!D38</f>
        <v>240</v>
      </c>
      <c r="F12" s="5">
        <f>'FY27 Schedule'!E38</f>
        <v>2828</v>
      </c>
      <c r="G12" s="11">
        <f>'FY27 Schedule'!F38</f>
        <v>2137</v>
      </c>
    </row>
    <row r="13" spans="1:7" x14ac:dyDescent="0.3">
      <c r="A13" s="10" t="s">
        <v>45</v>
      </c>
      <c r="B13" s="263" t="s">
        <v>124</v>
      </c>
      <c r="C13" s="259"/>
      <c r="D13" s="5">
        <f>'FY27 Schedule'!C39</f>
        <v>553</v>
      </c>
      <c r="E13" s="5">
        <f>'FY27 Schedule'!D39</f>
        <v>248</v>
      </c>
      <c r="F13" s="5">
        <f>'FY27 Schedule'!E39</f>
        <v>2922</v>
      </c>
      <c r="G13" s="11">
        <f>'FY27 Schedule'!F39</f>
        <v>2218</v>
      </c>
    </row>
    <row r="14" spans="1:7" x14ac:dyDescent="0.3">
      <c r="A14" s="10" t="s">
        <v>46</v>
      </c>
      <c r="B14" s="263" t="s">
        <v>125</v>
      </c>
      <c r="C14" s="259"/>
      <c r="D14" s="5">
        <f>'FY27 Schedule'!C40</f>
        <v>572</v>
      </c>
      <c r="E14" s="5">
        <f>'FY27 Schedule'!D40</f>
        <v>257</v>
      </c>
      <c r="F14" s="5">
        <f>'FY27 Schedule'!E40</f>
        <v>3018</v>
      </c>
      <c r="G14" s="11">
        <f>'FY27 Schedule'!F40</f>
        <v>2315</v>
      </c>
    </row>
    <row r="15" spans="1:7" x14ac:dyDescent="0.3">
      <c r="A15" s="10" t="s">
        <v>47</v>
      </c>
      <c r="B15" s="263" t="s">
        <v>126</v>
      </c>
      <c r="C15" s="259"/>
      <c r="D15" s="5">
        <f>'FY27 Schedule'!C41</f>
        <v>586</v>
      </c>
      <c r="E15" s="5">
        <f>'FY27 Schedule'!D41</f>
        <v>263</v>
      </c>
      <c r="F15" s="5">
        <f>'FY27 Schedule'!E41</f>
        <v>3095</v>
      </c>
      <c r="G15" s="11">
        <f>'FY27 Schedule'!F41</f>
        <v>2380</v>
      </c>
    </row>
    <row r="16" spans="1:7" ht="15" thickBot="1" x14ac:dyDescent="0.35">
      <c r="A16" s="251" t="s">
        <v>48</v>
      </c>
      <c r="B16" s="264" t="s">
        <v>127</v>
      </c>
      <c r="C16" s="261"/>
      <c r="D16" s="13">
        <f>'FY27 Schedule'!C42</f>
        <v>601</v>
      </c>
      <c r="E16" s="13">
        <f>'FY27 Schedule'!D42</f>
        <v>269</v>
      </c>
      <c r="F16" s="13">
        <f>'FY27 Schedule'!E42</f>
        <v>3172</v>
      </c>
      <c r="G16" s="14">
        <f>'FY27 Schedule'!F42</f>
        <v>2445</v>
      </c>
    </row>
    <row r="17" spans="1:7" s="20" customFormat="1" ht="29.4" thickBot="1" x14ac:dyDescent="0.35">
      <c r="A17" s="61" t="s">
        <v>128</v>
      </c>
      <c r="B17" s="252" t="s">
        <v>129</v>
      </c>
      <c r="C17" s="59" t="s">
        <v>130</v>
      </c>
      <c r="D17" s="59" t="s">
        <v>131</v>
      </c>
      <c r="E17" s="59" t="s">
        <v>132</v>
      </c>
      <c r="F17" s="59" t="s">
        <v>133</v>
      </c>
      <c r="G17" s="60" t="s">
        <v>134</v>
      </c>
    </row>
    <row r="18" spans="1:7" x14ac:dyDescent="0.3">
      <c r="A18" s="62" t="s">
        <v>112</v>
      </c>
      <c r="B18" s="265" t="s">
        <v>113</v>
      </c>
      <c r="C18" s="247">
        <f>'FY27 Schedule'!C46</f>
        <v>357</v>
      </c>
      <c r="D18" s="247">
        <f>'FY27 Schedule'!D46</f>
        <v>106</v>
      </c>
      <c r="E18" s="247">
        <f>'FY27 Schedule'!E46</f>
        <v>447</v>
      </c>
      <c r="F18" s="247">
        <f>'FY27 Schedule'!F46</f>
        <v>459</v>
      </c>
      <c r="G18" s="248">
        <f>'FY27 Schedule'!G46</f>
        <v>297</v>
      </c>
    </row>
    <row r="19" spans="1:7" x14ac:dyDescent="0.3">
      <c r="A19" s="10" t="s">
        <v>35</v>
      </c>
      <c r="B19" s="266" t="s">
        <v>114</v>
      </c>
      <c r="C19" s="249">
        <f>'FY27 Schedule'!C47</f>
        <v>493</v>
      </c>
      <c r="D19" s="249">
        <f>'FY27 Schedule'!D47</f>
        <v>146</v>
      </c>
      <c r="E19" s="249">
        <f>'FY27 Schedule'!E47</f>
        <v>616</v>
      </c>
      <c r="F19" s="249">
        <f>'FY27 Schedule'!F47</f>
        <v>633</v>
      </c>
      <c r="G19" s="250">
        <f>'FY27 Schedule'!G47</f>
        <v>409</v>
      </c>
    </row>
    <row r="20" spans="1:7" x14ac:dyDescent="0.3">
      <c r="A20" s="10" t="s">
        <v>36</v>
      </c>
      <c r="B20" s="266" t="s">
        <v>115</v>
      </c>
      <c r="C20" s="249">
        <f>'FY27 Schedule'!C48</f>
        <v>599</v>
      </c>
      <c r="D20" s="249">
        <f>'FY27 Schedule'!D48</f>
        <v>177</v>
      </c>
      <c r="E20" s="249">
        <f>'FY27 Schedule'!E48</f>
        <v>750</v>
      </c>
      <c r="F20" s="249">
        <f>'FY27 Schedule'!F48</f>
        <v>769</v>
      </c>
      <c r="G20" s="250">
        <f>'FY27 Schedule'!G48</f>
        <v>497</v>
      </c>
    </row>
    <row r="21" spans="1:7" x14ac:dyDescent="0.3">
      <c r="A21" s="10" t="s">
        <v>37</v>
      </c>
      <c r="B21" s="266" t="s">
        <v>116</v>
      </c>
      <c r="C21" s="249">
        <f>'FY27 Schedule'!C49</f>
        <v>690</v>
      </c>
      <c r="D21" s="249">
        <f>'FY27 Schedule'!D49</f>
        <v>205</v>
      </c>
      <c r="E21" s="249">
        <f>'FY27 Schedule'!E49</f>
        <v>862</v>
      </c>
      <c r="F21" s="249">
        <f>'FY27 Schedule'!F49</f>
        <v>885</v>
      </c>
      <c r="G21" s="250">
        <f>'FY27 Schedule'!G49</f>
        <v>572</v>
      </c>
    </row>
    <row r="22" spans="1:7" x14ac:dyDescent="0.3">
      <c r="A22" s="10" t="s">
        <v>38</v>
      </c>
      <c r="B22" s="266" t="s">
        <v>117</v>
      </c>
      <c r="C22" s="249">
        <f>'FY27 Schedule'!C50</f>
        <v>760</v>
      </c>
      <c r="D22" s="249">
        <f>'FY27 Schedule'!D50</f>
        <v>225</v>
      </c>
      <c r="E22" s="249">
        <f>'FY27 Schedule'!E50</f>
        <v>951</v>
      </c>
      <c r="F22" s="249">
        <f>'FY27 Schedule'!F50</f>
        <v>975</v>
      </c>
      <c r="G22" s="250">
        <f>'FY27 Schedule'!G50</f>
        <v>631</v>
      </c>
    </row>
    <row r="23" spans="1:7" x14ac:dyDescent="0.3">
      <c r="A23" s="10" t="s">
        <v>39</v>
      </c>
      <c r="B23" s="266" t="s">
        <v>118</v>
      </c>
      <c r="C23" s="249">
        <f>'FY27 Schedule'!C51</f>
        <v>825</v>
      </c>
      <c r="D23" s="249">
        <f>'FY27 Schedule'!D51</f>
        <v>244</v>
      </c>
      <c r="E23" s="249">
        <f>'FY27 Schedule'!E51</f>
        <v>1032</v>
      </c>
      <c r="F23" s="249">
        <f>'FY27 Schedule'!F51</f>
        <v>1058</v>
      </c>
      <c r="G23" s="250">
        <f>'FY27 Schedule'!G51</f>
        <v>684</v>
      </c>
    </row>
    <row r="24" spans="1:7" x14ac:dyDescent="0.3">
      <c r="A24" s="10" t="s">
        <v>40</v>
      </c>
      <c r="B24" s="266" t="s">
        <v>119</v>
      </c>
      <c r="C24" s="249">
        <f>'FY27 Schedule'!C52</f>
        <v>883</v>
      </c>
      <c r="D24" s="249">
        <f>'FY27 Schedule'!D52</f>
        <v>262</v>
      </c>
      <c r="E24" s="249">
        <f>'FY27 Schedule'!E52</f>
        <v>1104</v>
      </c>
      <c r="F24" s="249">
        <f>'FY27 Schedule'!F52</f>
        <v>1133</v>
      </c>
      <c r="G24" s="250">
        <f>'FY27 Schedule'!G52</f>
        <v>732</v>
      </c>
    </row>
    <row r="25" spans="1:7" x14ac:dyDescent="0.3">
      <c r="A25" s="10" t="s">
        <v>41</v>
      </c>
      <c r="B25" s="266" t="s">
        <v>120</v>
      </c>
      <c r="C25" s="249">
        <f>'FY27 Schedule'!C53</f>
        <v>932</v>
      </c>
      <c r="D25" s="249">
        <f>'FY27 Schedule'!D53</f>
        <v>276</v>
      </c>
      <c r="E25" s="249">
        <f>'FY27 Schedule'!E53</f>
        <v>1164</v>
      </c>
      <c r="F25" s="249">
        <f>'FY27 Schedule'!F53</f>
        <v>1195</v>
      </c>
      <c r="G25" s="250">
        <f>'FY27 Schedule'!G53</f>
        <v>772</v>
      </c>
    </row>
    <row r="26" spans="1:7" x14ac:dyDescent="0.3">
      <c r="A26" s="10" t="s">
        <v>42</v>
      </c>
      <c r="B26" s="266" t="s">
        <v>121</v>
      </c>
      <c r="C26" s="249">
        <f>'FY27 Schedule'!C54</f>
        <v>980</v>
      </c>
      <c r="D26" s="249">
        <f>'FY27 Schedule'!D54</f>
        <v>291</v>
      </c>
      <c r="E26" s="249">
        <f>'FY27 Schedule'!E54</f>
        <v>1225</v>
      </c>
      <c r="F26" s="249">
        <f>'FY27 Schedule'!F54</f>
        <v>1258</v>
      </c>
      <c r="G26" s="250">
        <f>'FY27 Schedule'!G54</f>
        <v>812</v>
      </c>
    </row>
    <row r="27" spans="1:7" x14ac:dyDescent="0.3">
      <c r="A27" s="10" t="s">
        <v>43</v>
      </c>
      <c r="B27" s="266" t="s">
        <v>122</v>
      </c>
      <c r="C27" s="249">
        <f>'FY27 Schedule'!C55</f>
        <v>1019</v>
      </c>
      <c r="D27" s="249">
        <f>'FY27 Schedule'!D55</f>
        <v>301</v>
      </c>
      <c r="E27" s="249">
        <f>'FY27 Schedule'!E55</f>
        <v>1273</v>
      </c>
      <c r="F27" s="249">
        <f>'FY27 Schedule'!F55</f>
        <v>1306</v>
      </c>
      <c r="G27" s="250">
        <f>'FY27 Schedule'!G55</f>
        <v>844</v>
      </c>
    </row>
    <row r="28" spans="1:7" x14ac:dyDescent="0.3">
      <c r="A28" s="10" t="s">
        <v>44</v>
      </c>
      <c r="B28" s="266" t="s">
        <v>123</v>
      </c>
      <c r="C28" s="249">
        <f>'FY27 Schedule'!C56</f>
        <v>1057</v>
      </c>
      <c r="D28" s="249">
        <f>'FY27 Schedule'!D56</f>
        <v>313</v>
      </c>
      <c r="E28" s="249">
        <f>'FY27 Schedule'!E56</f>
        <v>1321</v>
      </c>
      <c r="F28" s="249">
        <f>'FY27 Schedule'!F56</f>
        <v>1356</v>
      </c>
      <c r="G28" s="250">
        <f>'FY27 Schedule'!G56</f>
        <v>877</v>
      </c>
    </row>
    <row r="29" spans="1:7" x14ac:dyDescent="0.3">
      <c r="A29" s="10" t="s">
        <v>45</v>
      </c>
      <c r="B29" s="266" t="s">
        <v>124</v>
      </c>
      <c r="C29" s="249">
        <f>'FY27 Schedule'!C57</f>
        <v>1093</v>
      </c>
      <c r="D29" s="249">
        <f>'FY27 Schedule'!D57</f>
        <v>323</v>
      </c>
      <c r="E29" s="249">
        <f>'FY27 Schedule'!E57</f>
        <v>1366</v>
      </c>
      <c r="F29" s="249">
        <f>'FY27 Schedule'!F57</f>
        <v>1402</v>
      </c>
      <c r="G29" s="250">
        <f>'FY27 Schedule'!G57</f>
        <v>905</v>
      </c>
    </row>
    <row r="30" spans="1:7" x14ac:dyDescent="0.3">
      <c r="A30" s="10" t="s">
        <v>46</v>
      </c>
      <c r="B30" s="266" t="s">
        <v>125</v>
      </c>
      <c r="C30" s="249">
        <f>'FY27 Schedule'!C58</f>
        <v>1128</v>
      </c>
      <c r="D30" s="249">
        <f>'FY27 Schedule'!D58</f>
        <v>334</v>
      </c>
      <c r="E30" s="249">
        <f>'FY27 Schedule'!E58</f>
        <v>1410</v>
      </c>
      <c r="F30" s="249">
        <f>'FY27 Schedule'!F58</f>
        <v>1447</v>
      </c>
      <c r="G30" s="250">
        <f>'FY27 Schedule'!G58</f>
        <v>935</v>
      </c>
    </row>
    <row r="31" spans="1:7" x14ac:dyDescent="0.3">
      <c r="A31" s="10" t="s">
        <v>47</v>
      </c>
      <c r="B31" s="266" t="s">
        <v>126</v>
      </c>
      <c r="C31" s="249">
        <f>'FY27 Schedule'!C59</f>
        <v>1157</v>
      </c>
      <c r="D31" s="249">
        <f>'FY27 Schedule'!D59</f>
        <v>342</v>
      </c>
      <c r="E31" s="249">
        <f>'FY27 Schedule'!E59</f>
        <v>1446</v>
      </c>
      <c r="F31" s="249">
        <f>'FY27 Schedule'!F59</f>
        <v>1484</v>
      </c>
      <c r="G31" s="250">
        <f>'FY27 Schedule'!G59</f>
        <v>960</v>
      </c>
    </row>
    <row r="32" spans="1:7" ht="15" thickBot="1" x14ac:dyDescent="0.35">
      <c r="A32" s="12" t="s">
        <v>48</v>
      </c>
      <c r="B32" s="267" t="s">
        <v>127</v>
      </c>
      <c r="C32" s="253">
        <f>'FY27 Schedule'!C60</f>
        <v>1186</v>
      </c>
      <c r="D32" s="253">
        <f>'FY27 Schedule'!D60</f>
        <v>351</v>
      </c>
      <c r="E32" s="253">
        <f>'FY27 Schedule'!E60</f>
        <v>1482</v>
      </c>
      <c r="F32" s="253">
        <f>'FY27 Schedule'!F60</f>
        <v>1522</v>
      </c>
      <c r="G32" s="119">
        <f>'FY27 Schedule'!G60</f>
        <v>983</v>
      </c>
    </row>
    <row r="33" spans="1:7" ht="15" thickBot="1" x14ac:dyDescent="0.35">
      <c r="B33" s="24"/>
      <c r="C33" s="107"/>
      <c r="D33" s="107"/>
      <c r="E33" s="107"/>
      <c r="F33" s="107"/>
      <c r="G33" s="107"/>
    </row>
    <row r="34" spans="1:7" s="20" customFormat="1" ht="29.4" thickBot="1" x14ac:dyDescent="0.35">
      <c r="A34" s="57" t="s">
        <v>109</v>
      </c>
      <c r="B34" s="58"/>
      <c r="C34" s="64"/>
      <c r="D34" s="59" t="s">
        <v>20</v>
      </c>
      <c r="E34" s="59" t="s">
        <v>110</v>
      </c>
      <c r="F34" s="59" t="s">
        <v>111</v>
      </c>
      <c r="G34" s="60" t="s">
        <v>163</v>
      </c>
    </row>
    <row r="35" spans="1:7" x14ac:dyDescent="0.3">
      <c r="A35" s="56" t="s">
        <v>22</v>
      </c>
      <c r="B35" s="254"/>
      <c r="C35" s="255"/>
      <c r="D35" s="256">
        <f>'FY27 Schedule'!B66</f>
        <v>229</v>
      </c>
      <c r="E35" s="256">
        <f>'FY27 Schedule'!C66</f>
        <v>121</v>
      </c>
      <c r="F35" s="256">
        <f>'FY27 Schedule'!D66</f>
        <v>707</v>
      </c>
      <c r="G35" s="257">
        <f>'FY27 Schedule'!E66</f>
        <v>372</v>
      </c>
    </row>
    <row r="36" spans="1:7" x14ac:dyDescent="0.3">
      <c r="A36" s="10" t="s">
        <v>23</v>
      </c>
      <c r="B36" s="258"/>
      <c r="C36" s="259"/>
      <c r="D36" s="5">
        <f>'FY27 Schedule'!B67</f>
        <v>494</v>
      </c>
      <c r="E36" s="5">
        <f>'FY27 Schedule'!C67</f>
        <v>262</v>
      </c>
      <c r="F36" s="5">
        <f>'FY27 Schedule'!D67</f>
        <v>1529</v>
      </c>
      <c r="G36" s="11">
        <f>'FY27 Schedule'!E67</f>
        <v>1328</v>
      </c>
    </row>
    <row r="37" spans="1:7" x14ac:dyDescent="0.3">
      <c r="A37" s="10" t="s">
        <v>24</v>
      </c>
      <c r="B37" s="258"/>
      <c r="C37" s="259"/>
      <c r="D37" s="5">
        <f>'FY27 Schedule'!B68</f>
        <v>1323</v>
      </c>
      <c r="E37" s="5">
        <f>'FY27 Schedule'!C68</f>
        <v>700</v>
      </c>
      <c r="F37" s="5">
        <f>'FY27 Schedule'!D68</f>
        <v>4092</v>
      </c>
      <c r="G37" s="11">
        <f>'FY27 Schedule'!E68</f>
        <v>1506</v>
      </c>
    </row>
    <row r="38" spans="1:7" ht="15" thickBot="1" x14ac:dyDescent="0.35">
      <c r="A38" s="12" t="s">
        <v>25</v>
      </c>
      <c r="B38" s="260"/>
      <c r="C38" s="261"/>
      <c r="D38" s="13">
        <f>'FY27 Schedule'!B69</f>
        <v>450</v>
      </c>
      <c r="E38" s="13">
        <f>'FY27 Schedule'!C69</f>
        <v>238</v>
      </c>
      <c r="F38" s="13">
        <f>'FY27 Schedule'!D69</f>
        <v>1389</v>
      </c>
      <c r="G38" s="14">
        <f>'FY27 Schedule'!E69</f>
        <v>923</v>
      </c>
    </row>
    <row r="39" spans="1:7" x14ac:dyDescent="0.3">
      <c r="A39" s="67"/>
      <c r="B39" s="68"/>
      <c r="C39" s="69"/>
      <c r="D39" s="69"/>
      <c r="E39" s="69"/>
      <c r="F39" s="69"/>
      <c r="G39" s="69"/>
    </row>
    <row r="40" spans="1:7" x14ac:dyDescent="0.3">
      <c r="A40" s="70"/>
      <c r="B40" s="71"/>
      <c r="C40" s="65"/>
      <c r="D40" s="65"/>
      <c r="E40" s="65"/>
      <c r="F40" s="65"/>
      <c r="G40" s="65"/>
    </row>
    <row r="41" spans="1:7" x14ac:dyDescent="0.3">
      <c r="A41" s="70"/>
      <c r="B41" s="71"/>
      <c r="C41" s="65"/>
      <c r="D41" s="65"/>
      <c r="E41" s="65"/>
      <c r="F41" s="65"/>
      <c r="G41" s="65"/>
    </row>
    <row r="42" spans="1:7" ht="15" thickBot="1" x14ac:dyDescent="0.35">
      <c r="A42" s="268"/>
      <c r="B42" s="269"/>
      <c r="C42" s="66"/>
      <c r="D42" s="66"/>
      <c r="E42" s="66"/>
      <c r="F42" s="66"/>
      <c r="G42" s="66"/>
    </row>
    <row r="43" spans="1:7" x14ac:dyDescent="0.3">
      <c r="A43" s="70"/>
      <c r="B43" s="71"/>
      <c r="C43" s="65"/>
      <c r="D43" s="65"/>
      <c r="E43" s="65"/>
      <c r="F43" s="65"/>
      <c r="G43" s="65"/>
    </row>
    <row r="44" spans="1:7" x14ac:dyDescent="0.3">
      <c r="A44" s="26" t="s">
        <v>201</v>
      </c>
    </row>
    <row r="45" spans="1:7" x14ac:dyDescent="0.3">
      <c r="A45" s="26" t="s">
        <v>18</v>
      </c>
    </row>
    <row r="46" spans="1:7" x14ac:dyDescent="0.3">
      <c r="A46" t="s">
        <v>135</v>
      </c>
    </row>
    <row r="47" spans="1:7" x14ac:dyDescent="0.3">
      <c r="A47" t="s">
        <v>22</v>
      </c>
    </row>
    <row r="48" spans="1:7" x14ac:dyDescent="0.3">
      <c r="A48" t="s">
        <v>23</v>
      </c>
    </row>
    <row r="49" spans="1:2" x14ac:dyDescent="0.3">
      <c r="A49" t="s">
        <v>24</v>
      </c>
    </row>
    <row r="50" spans="1:2" x14ac:dyDescent="0.3">
      <c r="A50" t="s">
        <v>25</v>
      </c>
    </row>
    <row r="51" spans="1:2" x14ac:dyDescent="0.3">
      <c r="A51" t="s">
        <v>136</v>
      </c>
    </row>
    <row r="53" spans="1:2" x14ac:dyDescent="0.3">
      <c r="A53" s="26" t="s">
        <v>137</v>
      </c>
      <c r="B53" s="26" t="s">
        <v>138</v>
      </c>
    </row>
    <row r="54" spans="1:2" x14ac:dyDescent="0.3">
      <c r="A54" t="s">
        <v>85</v>
      </c>
      <c r="B54" s="27">
        <v>3.2000000000000001E-2</v>
      </c>
    </row>
    <row r="55" spans="1:2" x14ac:dyDescent="0.3">
      <c r="A55" t="s">
        <v>139</v>
      </c>
    </row>
    <row r="57" spans="1:2" x14ac:dyDescent="0.3">
      <c r="A57" s="26" t="s">
        <v>200</v>
      </c>
    </row>
    <row r="58" spans="1:2" x14ac:dyDescent="0.3">
      <c r="A58" t="s">
        <v>85</v>
      </c>
    </row>
    <row r="59" spans="1:2" x14ac:dyDescent="0.3">
      <c r="A59" t="s">
        <v>139</v>
      </c>
    </row>
    <row r="61" spans="1:2" x14ac:dyDescent="0.3">
      <c r="A61" s="26" t="s">
        <v>140</v>
      </c>
    </row>
    <row r="62" spans="1:2" x14ac:dyDescent="0.3">
      <c r="A62" t="s">
        <v>130</v>
      </c>
    </row>
    <row r="63" spans="1:2" x14ac:dyDescent="0.3">
      <c r="A63" t="s">
        <v>131</v>
      </c>
    </row>
    <row r="64" spans="1:2" x14ac:dyDescent="0.3">
      <c r="A64" t="s">
        <v>132</v>
      </c>
    </row>
    <row r="65" spans="1:3" x14ac:dyDescent="0.3">
      <c r="A65" t="s">
        <v>133</v>
      </c>
    </row>
    <row r="66" spans="1:3" x14ac:dyDescent="0.3">
      <c r="A66" t="s">
        <v>134</v>
      </c>
    </row>
    <row r="68" spans="1:3" x14ac:dyDescent="0.3">
      <c r="A68" s="4" t="s">
        <v>141</v>
      </c>
      <c r="B68" s="4" t="s">
        <v>142</v>
      </c>
      <c r="C68" s="24"/>
    </row>
    <row r="69" spans="1:3" x14ac:dyDescent="0.3">
      <c r="A69">
        <v>1</v>
      </c>
      <c r="B69" s="25">
        <v>750</v>
      </c>
      <c r="C69" s="24" t="s">
        <v>113</v>
      </c>
    </row>
    <row r="70" spans="1:3" x14ac:dyDescent="0.3">
      <c r="A70">
        <v>751</v>
      </c>
      <c r="B70" s="25">
        <v>1000</v>
      </c>
      <c r="C70" s="24" t="s">
        <v>114</v>
      </c>
    </row>
    <row r="71" spans="1:3" x14ac:dyDescent="0.3">
      <c r="A71">
        <v>1001</v>
      </c>
      <c r="B71" s="25">
        <v>1250</v>
      </c>
      <c r="C71" s="24" t="s">
        <v>115</v>
      </c>
    </row>
    <row r="72" spans="1:3" x14ac:dyDescent="0.3">
      <c r="A72">
        <v>1251</v>
      </c>
      <c r="B72" s="25">
        <v>1500</v>
      </c>
      <c r="C72" s="24" t="s">
        <v>116</v>
      </c>
    </row>
    <row r="73" spans="1:3" x14ac:dyDescent="0.3">
      <c r="A73">
        <v>1501</v>
      </c>
      <c r="B73" s="25">
        <v>1750</v>
      </c>
      <c r="C73" s="24" t="s">
        <v>117</v>
      </c>
    </row>
    <row r="74" spans="1:3" x14ac:dyDescent="0.3">
      <c r="A74">
        <v>1751</v>
      </c>
      <c r="B74" s="25">
        <v>2000</v>
      </c>
      <c r="C74" s="24" t="s">
        <v>118</v>
      </c>
    </row>
    <row r="75" spans="1:3" x14ac:dyDescent="0.3">
      <c r="A75">
        <v>2001</v>
      </c>
      <c r="B75" s="25">
        <v>2250</v>
      </c>
      <c r="C75" s="24" t="s">
        <v>119</v>
      </c>
    </row>
    <row r="76" spans="1:3" x14ac:dyDescent="0.3">
      <c r="A76">
        <v>2251</v>
      </c>
      <c r="B76" s="25">
        <v>2500</v>
      </c>
      <c r="C76" s="24" t="s">
        <v>120</v>
      </c>
    </row>
    <row r="77" spans="1:3" x14ac:dyDescent="0.3">
      <c r="A77">
        <v>2501</v>
      </c>
      <c r="B77" s="25">
        <v>2750</v>
      </c>
      <c r="C77" s="24" t="s">
        <v>121</v>
      </c>
    </row>
    <row r="78" spans="1:3" x14ac:dyDescent="0.3">
      <c r="A78">
        <v>2751</v>
      </c>
      <c r="B78" s="25">
        <v>3000</v>
      </c>
      <c r="C78" s="24" t="s">
        <v>122</v>
      </c>
    </row>
    <row r="79" spans="1:3" x14ac:dyDescent="0.3">
      <c r="A79">
        <v>3001</v>
      </c>
      <c r="B79" s="25">
        <v>3250</v>
      </c>
      <c r="C79" s="24" t="s">
        <v>123</v>
      </c>
    </row>
    <row r="80" spans="1:3" x14ac:dyDescent="0.3">
      <c r="A80">
        <v>3251</v>
      </c>
      <c r="B80" s="25">
        <v>3500</v>
      </c>
      <c r="C80" s="24" t="s">
        <v>124</v>
      </c>
    </row>
    <row r="81" spans="1:3" x14ac:dyDescent="0.3">
      <c r="A81">
        <v>3501</v>
      </c>
      <c r="B81" s="25">
        <v>3750</v>
      </c>
      <c r="C81" s="24" t="s">
        <v>125</v>
      </c>
    </row>
    <row r="82" spans="1:3" x14ac:dyDescent="0.3">
      <c r="A82">
        <v>3751</v>
      </c>
      <c r="B82" s="25">
        <v>4000</v>
      </c>
      <c r="C82" s="24" t="s">
        <v>126</v>
      </c>
    </row>
    <row r="83" spans="1:3" x14ac:dyDescent="0.3">
      <c r="A83">
        <v>4001</v>
      </c>
      <c r="B83" s="25">
        <v>1000000</v>
      </c>
      <c r="C83" s="24" t="s">
        <v>127</v>
      </c>
    </row>
  </sheetData>
  <sheetProtection algorithmName="SHA-512" hashValue="cyt3OaZWAASA/JfdIcia3eqHemE+2ntKK61KbXfxWOP4gYkZcvW/TTOcjtE+30ZWp/aHftPizpkE964pjSAEEA==" saltValue="MW0yDkjSFJ3GMpAAiFvaMA==" spinCount="100000" sheet="1" objects="1" scenarios="1"/>
  <pageMargins left="0.7" right="0.7" top="0.75" bottom="0.75" header="0.3" footer="0.3"/>
  <pageSetup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4EF505A-8704-46B7-8F50-8F92CCCCA780}">
  <dimension ref="A1:J31"/>
  <sheetViews>
    <sheetView topLeftCell="A15" workbookViewId="0">
      <selection activeCell="B25" sqref="B25"/>
    </sheetView>
  </sheetViews>
  <sheetFormatPr defaultRowHeight="14.4" x14ac:dyDescent="0.3"/>
  <cols>
    <col min="1" max="1" width="25.88671875" customWidth="1"/>
    <col min="2" max="2" width="22" customWidth="1"/>
    <col min="3" max="3" width="15.109375" customWidth="1"/>
    <col min="4" max="4" width="25.44140625" customWidth="1"/>
    <col min="5" max="5" width="18.6640625" customWidth="1"/>
    <col min="6" max="6" width="17.6640625" customWidth="1"/>
    <col min="7" max="7" width="20.33203125" customWidth="1"/>
    <col min="8" max="8" width="15.6640625" customWidth="1"/>
    <col min="9" max="9" width="12.109375" customWidth="1"/>
    <col min="10" max="10" width="12.33203125" customWidth="1"/>
  </cols>
  <sheetData>
    <row r="1" spans="1:10" s="44" customFormat="1" ht="33" customHeight="1" thickBot="1" x14ac:dyDescent="0.35">
      <c r="A1" s="388" t="s">
        <v>143</v>
      </c>
      <c r="B1" s="389"/>
      <c r="C1" s="389"/>
      <c r="D1" s="389"/>
      <c r="E1" s="389"/>
      <c r="F1" s="390"/>
    </row>
    <row r="2" spans="1:10" ht="29.4" thickBot="1" x14ac:dyDescent="0.35">
      <c r="A2" s="139" t="s">
        <v>144</v>
      </c>
      <c r="B2" s="140" t="s">
        <v>145</v>
      </c>
      <c r="C2" s="141" t="s">
        <v>59</v>
      </c>
      <c r="D2" s="139" t="s">
        <v>146</v>
      </c>
      <c r="E2" s="140" t="s">
        <v>147</v>
      </c>
      <c r="F2" s="141" t="s">
        <v>59</v>
      </c>
      <c r="H2" s="46"/>
      <c r="I2" s="46"/>
      <c r="J2" s="46"/>
    </row>
    <row r="3" spans="1:10" ht="29.25" customHeight="1" x14ac:dyDescent="0.3">
      <c r="A3" s="88" t="s">
        <v>148</v>
      </c>
      <c r="B3" s="97">
        <f>IFERROR(IF(Estimator!$C$31="Yes", Estimator!$C$32, 0),0)</f>
        <v>0</v>
      </c>
      <c r="C3" s="89">
        <f>IFERROR(_xlfn.XLOOKUP($B$3,$A$16:$A$21,$B$16:$B$21, 0), 0)</f>
        <v>0</v>
      </c>
      <c r="D3" s="88" t="s">
        <v>148</v>
      </c>
      <c r="E3" s="97">
        <f>IFERROR(IF(Estimator!$C$31="Yes", Estimator!$C$34, 0),0)</f>
        <v>0</v>
      </c>
      <c r="F3" s="89">
        <f>IFERROR(_xlfn.XLOOKUP($E$3,$A$25:$A$30,$B$25:$B$30, 0), 0)</f>
        <v>0</v>
      </c>
      <c r="H3" s="1"/>
      <c r="I3" s="1"/>
      <c r="J3" s="1"/>
    </row>
    <row r="4" spans="1:10" ht="28.8" x14ac:dyDescent="0.3">
      <c r="A4" s="88" t="s">
        <v>149</v>
      </c>
      <c r="B4" s="97">
        <f>IFERROR(IF(Estimator!$C$31="Yes", Estimator!$C$33, 0),0)</f>
        <v>0</v>
      </c>
      <c r="C4" s="89">
        <f>IFERROR(_xlfn.XLOOKUP($B$4,$A$16:$A$21,$B$16:$B$21, 0), 0)</f>
        <v>0</v>
      </c>
      <c r="D4" s="88" t="s">
        <v>149</v>
      </c>
      <c r="E4" s="97">
        <f>IFERROR(IF(Estimator!$C$31="Yes", Estimator!$C$35, 0),0)</f>
        <v>0</v>
      </c>
      <c r="F4" s="89">
        <f>IFERROR(_xlfn.XLOOKUP($E$4,$A$25:$A$30,$B$25:$B$30, 0), 0)</f>
        <v>0</v>
      </c>
      <c r="H4" s="1"/>
      <c r="I4" s="1"/>
      <c r="J4" s="1"/>
    </row>
    <row r="5" spans="1:10" ht="15" thickBot="1" x14ac:dyDescent="0.35">
      <c r="A5" s="90" t="s">
        <v>150</v>
      </c>
      <c r="B5" s="91"/>
      <c r="C5" s="92">
        <f>IFERROR(IF($C$3-$C$4&lt;0,0,$C$3-$C$4),0)</f>
        <v>0</v>
      </c>
      <c r="D5" s="96" t="s">
        <v>150</v>
      </c>
      <c r="E5" s="91"/>
      <c r="F5" s="92">
        <f>IFERROR(IF($F$3-$F$4&lt;0,0,$F$3-$F$4),0)</f>
        <v>0</v>
      </c>
      <c r="H5" s="1"/>
      <c r="I5" s="1"/>
      <c r="J5" s="1"/>
    </row>
    <row r="6" spans="1:10" ht="15" thickBot="1" x14ac:dyDescent="0.35">
      <c r="A6" s="121" t="s">
        <v>19</v>
      </c>
      <c r="B6" s="122"/>
      <c r="C6" s="123">
        <f>$C$5</f>
        <v>0</v>
      </c>
      <c r="D6" s="124"/>
      <c r="E6" s="122"/>
      <c r="F6" s="123">
        <f>$F$5</f>
        <v>0</v>
      </c>
      <c r="H6" s="1"/>
      <c r="I6" s="1"/>
      <c r="J6" s="1"/>
    </row>
    <row r="9" spans="1:10" ht="15" thickBot="1" x14ac:dyDescent="0.35">
      <c r="A9" s="93" t="s">
        <v>151</v>
      </c>
      <c r="B9" s="55"/>
      <c r="C9" s="55"/>
      <c r="D9" s="55"/>
      <c r="E9" s="55"/>
      <c r="F9" s="55"/>
    </row>
    <row r="10" spans="1:10" x14ac:dyDescent="0.3">
      <c r="A10" s="26" t="s">
        <v>152</v>
      </c>
    </row>
    <row r="11" spans="1:10" x14ac:dyDescent="0.3">
      <c r="A11" t="s">
        <v>85</v>
      </c>
    </row>
    <row r="12" spans="1:10" x14ac:dyDescent="0.3">
      <c r="A12" t="s">
        <v>139</v>
      </c>
    </row>
    <row r="13" spans="1:10" ht="15" thickBot="1" x14ac:dyDescent="0.35"/>
    <row r="14" spans="1:10" s="44" customFormat="1" ht="27.75" customHeight="1" thickBot="1" x14ac:dyDescent="0.35">
      <c r="A14" s="384" t="s">
        <v>153</v>
      </c>
      <c r="B14" s="385"/>
    </row>
    <row r="15" spans="1:10" s="44" customFormat="1" ht="28.8" x14ac:dyDescent="0.3">
      <c r="A15" s="98" t="s">
        <v>154</v>
      </c>
      <c r="B15" s="99" t="s">
        <v>59</v>
      </c>
    </row>
    <row r="16" spans="1:10" x14ac:dyDescent="0.3">
      <c r="A16" s="94" t="s">
        <v>62</v>
      </c>
      <c r="B16" s="95">
        <f>'FY27 Schedule'!C77</f>
        <v>7888</v>
      </c>
    </row>
    <row r="17" spans="1:4" x14ac:dyDescent="0.3">
      <c r="A17" s="94" t="s">
        <v>63</v>
      </c>
      <c r="B17" s="95">
        <f>'FY27 Schedule'!C78</f>
        <v>7888</v>
      </c>
    </row>
    <row r="18" spans="1:4" x14ac:dyDescent="0.3">
      <c r="A18" s="94" t="s">
        <v>64</v>
      </c>
      <c r="B18" s="95">
        <f>'FY27 Schedule'!C79</f>
        <v>14185</v>
      </c>
    </row>
    <row r="19" spans="1:4" x14ac:dyDescent="0.3">
      <c r="A19" s="94" t="s">
        <v>65</v>
      </c>
      <c r="B19" s="95">
        <f>'FY27 Schedule'!C80</f>
        <v>22913</v>
      </c>
    </row>
    <row r="20" spans="1:4" x14ac:dyDescent="0.3">
      <c r="A20" s="94" t="s">
        <v>66</v>
      </c>
      <c r="B20" s="95">
        <f>'FY27 Schedule'!C81</f>
        <v>48829</v>
      </c>
    </row>
    <row r="21" spans="1:4" ht="15" thickBot="1" x14ac:dyDescent="0.35">
      <c r="A21" s="115" t="s">
        <v>155</v>
      </c>
      <c r="B21" s="116" t="s">
        <v>156</v>
      </c>
    </row>
    <row r="22" spans="1:4" ht="28.5" customHeight="1" thickBot="1" x14ac:dyDescent="0.35">
      <c r="A22" s="386" t="s">
        <v>157</v>
      </c>
      <c r="B22" s="387"/>
    </row>
    <row r="23" spans="1:4" ht="15" thickBot="1" x14ac:dyDescent="0.35">
      <c r="A23" s="94"/>
      <c r="B23" s="73"/>
    </row>
    <row r="24" spans="1:4" s="44" customFormat="1" ht="28.8" x14ac:dyDescent="0.3">
      <c r="A24" s="98" t="s">
        <v>158</v>
      </c>
      <c r="B24" s="99" t="s">
        <v>59</v>
      </c>
    </row>
    <row r="25" spans="1:4" x14ac:dyDescent="0.3">
      <c r="A25" s="94" t="s">
        <v>62</v>
      </c>
      <c r="B25" s="95">
        <f>'FY27 Schedule'!C86</f>
        <v>9629</v>
      </c>
      <c r="D25" s="107"/>
    </row>
    <row r="26" spans="1:4" x14ac:dyDescent="0.3">
      <c r="A26" s="94" t="s">
        <v>63</v>
      </c>
      <c r="B26" s="95">
        <f>'FY27 Schedule'!C87</f>
        <v>9629</v>
      </c>
      <c r="D26" s="107"/>
    </row>
    <row r="27" spans="1:4" x14ac:dyDescent="0.3">
      <c r="A27" s="94" t="s">
        <v>64</v>
      </c>
      <c r="B27" s="95">
        <f>'FY27 Schedule'!C88</f>
        <v>17316</v>
      </c>
      <c r="D27" s="107"/>
    </row>
    <row r="28" spans="1:4" x14ac:dyDescent="0.3">
      <c r="A28" s="94" t="s">
        <v>65</v>
      </c>
      <c r="B28" s="95">
        <f>'FY27 Schedule'!C89</f>
        <v>27970</v>
      </c>
      <c r="D28" s="107"/>
    </row>
    <row r="29" spans="1:4" x14ac:dyDescent="0.3">
      <c r="A29" s="94" t="s">
        <v>66</v>
      </c>
      <c r="B29" s="95">
        <f>'FY27 Schedule'!C90</f>
        <v>59605</v>
      </c>
      <c r="D29" s="107"/>
    </row>
    <row r="30" spans="1:4" ht="15" thickBot="1" x14ac:dyDescent="0.35">
      <c r="A30" s="115" t="s">
        <v>155</v>
      </c>
      <c r="B30" s="117" t="s">
        <v>156</v>
      </c>
    </row>
    <row r="31" spans="1:4" s="44" customFormat="1" ht="37.5" customHeight="1" thickBot="1" x14ac:dyDescent="0.35">
      <c r="A31" s="386" t="s">
        <v>159</v>
      </c>
      <c r="B31" s="387"/>
    </row>
  </sheetData>
  <sheetProtection algorithmName="SHA-512" hashValue="K1HJzgAH4F08Pid3hKYluSFwAg9qUbe3hRg07yABF9zD2aNbaggIIaM3L5gprTJt3YjCPjG2c6NJ3dtOjz1iWQ==" saltValue="iF+T62+xFIbcvI9xHM32qQ==" spinCount="100000" sheet="1" objects="1" scenarios="1"/>
  <mergeCells count="4">
    <mergeCell ref="A14:B14"/>
    <mergeCell ref="A31:B31"/>
    <mergeCell ref="A22:B22"/>
    <mergeCell ref="A1:F1"/>
  </mergeCells>
  <pageMargins left="0.7" right="0.7" top="0.75" bottom="0.75" header="0.3" footer="0.3"/>
  <pageSetup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854FBDB-BB4E-41C4-A6D6-D4D6208484E4}">
  <dimension ref="A1:H200"/>
  <sheetViews>
    <sheetView topLeftCell="A162" zoomScaleNormal="100" workbookViewId="0">
      <selection activeCell="E177" sqref="E177"/>
    </sheetView>
  </sheetViews>
  <sheetFormatPr defaultRowHeight="14.4" x14ac:dyDescent="0.3"/>
  <cols>
    <col min="1" max="1" width="20.33203125" customWidth="1"/>
    <col min="2" max="2" width="13.44140625" style="1" customWidth="1"/>
    <col min="3" max="3" width="15.6640625" style="1" customWidth="1"/>
    <col min="4" max="4" width="15.88671875" customWidth="1"/>
    <col min="5" max="5" width="19.6640625" customWidth="1"/>
    <col min="6" max="6" width="17.6640625" customWidth="1"/>
    <col min="7" max="7" width="10.44140625" customWidth="1"/>
    <col min="8" max="8" width="10.33203125" customWidth="1"/>
  </cols>
  <sheetData>
    <row r="1" spans="1:8" ht="18.600000000000001" customHeight="1" x14ac:dyDescent="0.3">
      <c r="F1" s="391" t="s">
        <v>0</v>
      </c>
      <c r="G1" s="391"/>
      <c r="H1" s="391"/>
    </row>
    <row r="2" spans="1:8" ht="18.600000000000001" customHeight="1" x14ac:dyDescent="0.3">
      <c r="F2" s="391"/>
      <c r="G2" s="391"/>
      <c r="H2" s="391"/>
    </row>
    <row r="3" spans="1:8" ht="18.600000000000001" customHeight="1" x14ac:dyDescent="0.3">
      <c r="F3" s="391"/>
      <c r="G3" s="391"/>
      <c r="H3" s="391"/>
    </row>
    <row r="4" spans="1:8" ht="18.600000000000001" customHeight="1" x14ac:dyDescent="0.3">
      <c r="F4" s="391"/>
      <c r="G4" s="391"/>
      <c r="H4" s="391"/>
    </row>
    <row r="5" spans="1:8" ht="18.600000000000001" customHeight="1" x14ac:dyDescent="0.3">
      <c r="F5" s="391"/>
      <c r="G5" s="391"/>
      <c r="H5" s="391"/>
    </row>
    <row r="6" spans="1:8" ht="15" customHeight="1" x14ac:dyDescent="0.3">
      <c r="H6" s="22"/>
    </row>
    <row r="7" spans="1:8" ht="15" customHeight="1" x14ac:dyDescent="0.3">
      <c r="A7" s="398" t="s">
        <v>1</v>
      </c>
      <c r="B7" s="398"/>
      <c r="C7" s="398"/>
      <c r="D7" s="398"/>
      <c r="E7" s="398"/>
      <c r="F7" s="398"/>
      <c r="G7" s="398"/>
      <c r="H7" s="398"/>
    </row>
    <row r="8" spans="1:8" ht="15" customHeight="1" x14ac:dyDescent="0.3">
      <c r="A8" s="398"/>
      <c r="B8" s="398"/>
      <c r="C8" s="398"/>
      <c r="D8" s="398"/>
      <c r="E8" s="398"/>
      <c r="F8" s="398"/>
      <c r="G8" s="398"/>
      <c r="H8" s="398"/>
    </row>
    <row r="9" spans="1:8" ht="15" customHeight="1" x14ac:dyDescent="0.3">
      <c r="A9" s="398"/>
      <c r="B9" s="398"/>
      <c r="C9" s="398"/>
      <c r="D9" s="398"/>
      <c r="E9" s="398"/>
      <c r="F9" s="398"/>
      <c r="G9" s="398"/>
      <c r="H9" s="398"/>
    </row>
    <row r="10" spans="1:8" ht="15" customHeight="1" x14ac:dyDescent="0.3">
      <c r="A10" s="22"/>
      <c r="B10" s="22"/>
      <c r="C10" s="22"/>
      <c r="D10" s="22"/>
      <c r="E10" s="22"/>
      <c r="F10" s="22"/>
      <c r="G10" s="22"/>
      <c r="H10" s="22"/>
    </row>
    <row r="11" spans="1:8" ht="15" customHeight="1" x14ac:dyDescent="0.3">
      <c r="A11" s="396" t="s">
        <v>2</v>
      </c>
      <c r="B11" s="396"/>
      <c r="C11" s="396"/>
      <c r="D11" s="396"/>
      <c r="E11" s="396"/>
      <c r="F11" s="396"/>
      <c r="G11" s="396"/>
      <c r="H11" s="396"/>
    </row>
    <row r="12" spans="1:8" ht="19.2" customHeight="1" x14ac:dyDescent="0.3">
      <c r="A12" s="396"/>
      <c r="B12" s="396"/>
      <c r="C12" s="396"/>
      <c r="D12" s="396"/>
      <c r="E12" s="396"/>
      <c r="F12" s="396"/>
      <c r="G12" s="396"/>
      <c r="H12" s="396"/>
    </row>
    <row r="13" spans="1:8" ht="15" customHeight="1" x14ac:dyDescent="0.3">
      <c r="A13" s="396" t="s">
        <v>3</v>
      </c>
      <c r="B13" s="396"/>
      <c r="C13" s="396"/>
      <c r="D13" s="396"/>
      <c r="E13" s="396"/>
      <c r="F13" s="396"/>
      <c r="G13" s="396"/>
      <c r="H13" s="396"/>
    </row>
    <row r="14" spans="1:8" ht="15" customHeight="1" x14ac:dyDescent="0.3">
      <c r="A14" s="396"/>
      <c r="B14" s="396"/>
      <c r="C14" s="396"/>
      <c r="D14" s="396"/>
      <c r="E14" s="396"/>
      <c r="F14" s="396"/>
      <c r="G14" s="396"/>
      <c r="H14" s="396"/>
    </row>
    <row r="15" spans="1:8" ht="18.75" customHeight="1" x14ac:dyDescent="0.3">
      <c r="A15" s="396" t="s">
        <v>4</v>
      </c>
      <c r="B15" s="396"/>
      <c r="C15" s="396"/>
      <c r="D15" s="396"/>
      <c r="E15" s="396"/>
      <c r="F15" s="396"/>
      <c r="G15" s="396"/>
      <c r="H15" s="396"/>
    </row>
    <row r="16" spans="1:8" ht="15" customHeight="1" x14ac:dyDescent="0.3">
      <c r="A16" s="397" t="s">
        <v>5</v>
      </c>
      <c r="B16" s="396" t="s">
        <v>6</v>
      </c>
      <c r="C16" s="396"/>
      <c r="D16" s="396"/>
      <c r="E16" s="396"/>
      <c r="F16" s="396"/>
      <c r="G16" s="396"/>
      <c r="H16" s="396"/>
    </row>
    <row r="17" spans="1:8" ht="15" customHeight="1" x14ac:dyDescent="0.3">
      <c r="A17" s="397"/>
      <c r="B17" s="396"/>
      <c r="C17" s="396"/>
      <c r="D17" s="396"/>
      <c r="E17" s="396"/>
      <c r="F17" s="396"/>
      <c r="G17" s="396"/>
      <c r="H17" s="396"/>
    </row>
    <row r="18" spans="1:8" ht="15" customHeight="1" x14ac:dyDescent="0.3">
      <c r="A18" s="23"/>
      <c r="B18" s="396"/>
      <c r="C18" s="396"/>
      <c r="D18" s="396"/>
      <c r="E18" s="396"/>
      <c r="F18" s="396"/>
      <c r="G18" s="396"/>
      <c r="H18" s="396"/>
    </row>
    <row r="19" spans="1:8" ht="15" customHeight="1" x14ac:dyDescent="0.3">
      <c r="A19" s="23"/>
      <c r="B19" s="396"/>
      <c r="C19" s="396"/>
      <c r="D19" s="396"/>
      <c r="E19" s="396"/>
      <c r="F19" s="396"/>
      <c r="G19" s="396"/>
      <c r="H19" s="396"/>
    </row>
    <row r="20" spans="1:8" ht="18.600000000000001" customHeight="1" x14ac:dyDescent="0.3">
      <c r="A20" s="113" t="s">
        <v>7</v>
      </c>
      <c r="B20" s="396" t="s">
        <v>8</v>
      </c>
      <c r="C20" s="396"/>
      <c r="D20" s="396"/>
      <c r="E20" s="396"/>
      <c r="F20" s="396"/>
      <c r="G20" s="396"/>
      <c r="H20" s="396"/>
    </row>
    <row r="21" spans="1:8" ht="15" customHeight="1" x14ac:dyDescent="0.3">
      <c r="A21" s="114"/>
      <c r="B21" s="396"/>
      <c r="C21" s="396"/>
      <c r="D21" s="396"/>
      <c r="E21" s="396"/>
      <c r="F21" s="396"/>
      <c r="G21" s="396"/>
      <c r="H21" s="396"/>
    </row>
    <row r="22" spans="1:8" ht="19.2" customHeight="1" x14ac:dyDescent="0.3">
      <c r="A22" s="114"/>
      <c r="B22" s="396"/>
      <c r="C22" s="396"/>
      <c r="D22" s="396"/>
      <c r="E22" s="396"/>
      <c r="F22" s="396"/>
      <c r="G22" s="396"/>
      <c r="H22" s="396"/>
    </row>
    <row r="23" spans="1:8" ht="15" customHeight="1" x14ac:dyDescent="0.3">
      <c r="A23" s="113" t="s">
        <v>9</v>
      </c>
      <c r="B23" s="396" t="s">
        <v>10</v>
      </c>
      <c r="C23" s="396"/>
      <c r="D23" s="396"/>
      <c r="E23" s="396"/>
      <c r="F23" s="396"/>
      <c r="G23" s="396"/>
      <c r="H23" s="396"/>
    </row>
    <row r="24" spans="1:8" ht="15" customHeight="1" x14ac:dyDescent="0.3">
      <c r="A24" s="23"/>
      <c r="B24" s="396"/>
      <c r="C24" s="396"/>
      <c r="D24" s="396"/>
      <c r="E24" s="396"/>
      <c r="F24" s="396"/>
      <c r="G24" s="396"/>
      <c r="H24" s="396"/>
    </row>
    <row r="25" spans="1:8" ht="15" customHeight="1" x14ac:dyDescent="0.3">
      <c r="A25" s="113" t="s">
        <v>11</v>
      </c>
      <c r="B25" s="396" t="s">
        <v>12</v>
      </c>
      <c r="C25" s="396"/>
      <c r="D25" s="396"/>
      <c r="E25" s="396"/>
      <c r="F25" s="396"/>
      <c r="G25" s="396"/>
      <c r="H25" s="396"/>
    </row>
    <row r="26" spans="1:8" ht="15" customHeight="1" x14ac:dyDescent="0.3">
      <c r="A26" s="23"/>
      <c r="B26" s="396"/>
      <c r="C26" s="396"/>
      <c r="D26" s="396"/>
      <c r="E26" s="396"/>
      <c r="F26" s="396"/>
      <c r="G26" s="396"/>
      <c r="H26" s="396"/>
    </row>
    <row r="27" spans="1:8" ht="15" customHeight="1" x14ac:dyDescent="0.3">
      <c r="A27" s="113" t="s">
        <v>13</v>
      </c>
      <c r="B27" s="396" t="s">
        <v>14</v>
      </c>
      <c r="C27" s="396"/>
      <c r="D27" s="396"/>
      <c r="E27" s="396"/>
      <c r="F27" s="396"/>
      <c r="G27" s="396"/>
      <c r="H27" s="396"/>
    </row>
    <row r="28" spans="1:8" ht="18" customHeight="1" x14ac:dyDescent="0.3">
      <c r="B28" s="396"/>
      <c r="C28" s="396"/>
      <c r="D28" s="396"/>
      <c r="E28" s="396"/>
      <c r="F28" s="396"/>
      <c r="G28" s="396"/>
      <c r="H28" s="396"/>
    </row>
    <row r="29" spans="1:8" ht="15" customHeight="1" x14ac:dyDescent="0.3">
      <c r="A29" s="396" t="s">
        <v>15</v>
      </c>
      <c r="B29" s="396"/>
      <c r="C29" s="396"/>
      <c r="D29" s="396"/>
      <c r="E29" s="396"/>
      <c r="F29" s="396"/>
      <c r="G29" s="396"/>
      <c r="H29" s="396"/>
    </row>
    <row r="30" spans="1:8" ht="15" customHeight="1" x14ac:dyDescent="0.3">
      <c r="A30" s="396"/>
      <c r="B30" s="396"/>
      <c r="C30" s="396"/>
      <c r="D30" s="396"/>
      <c r="E30" s="396"/>
      <c r="F30" s="396"/>
      <c r="G30" s="396"/>
      <c r="H30" s="396"/>
    </row>
    <row r="31" spans="1:8" ht="15" customHeight="1" x14ac:dyDescent="0.3">
      <c r="B31" s="112"/>
      <c r="C31" s="112"/>
      <c r="D31" s="112"/>
      <c r="E31" s="112"/>
      <c r="F31" s="112"/>
      <c r="G31" s="112"/>
      <c r="H31" s="112"/>
    </row>
    <row r="32" spans="1:8" ht="15" customHeight="1" x14ac:dyDescent="0.3">
      <c r="B32" s="112"/>
      <c r="C32" s="112"/>
      <c r="D32" s="112"/>
      <c r="E32" s="112"/>
      <c r="F32" s="112"/>
      <c r="G32" s="112"/>
      <c r="H32" s="112"/>
    </row>
    <row r="33" spans="1:8" ht="15" customHeight="1" x14ac:dyDescent="0.3">
      <c r="B33" s="114"/>
      <c r="C33" s="114"/>
      <c r="D33" s="114"/>
      <c r="E33" s="114"/>
      <c r="F33" s="114"/>
      <c r="G33" s="114"/>
      <c r="H33" s="114"/>
    </row>
    <row r="34" spans="1:8" ht="18.75" customHeight="1" x14ac:dyDescent="0.35">
      <c r="A34" s="3" t="s">
        <v>16</v>
      </c>
    </row>
    <row r="35" spans="1:8" ht="18.600000000000001" thickBot="1" x14ac:dyDescent="0.4">
      <c r="A35" s="3"/>
    </row>
    <row r="36" spans="1:8" ht="49.95" customHeight="1" thickBot="1" x14ac:dyDescent="0.35">
      <c r="A36" s="296" t="s">
        <v>17</v>
      </c>
      <c r="B36" s="297"/>
      <c r="C36" s="297"/>
      <c r="D36" s="392"/>
      <c r="E36" s="47"/>
      <c r="F36" s="47"/>
    </row>
    <row r="37" spans="1:8" s="4" customFormat="1" ht="28.8" x14ac:dyDescent="0.3">
      <c r="A37" s="6" t="s">
        <v>18</v>
      </c>
      <c r="B37" s="17" t="s">
        <v>19</v>
      </c>
      <c r="C37" s="7" t="s">
        <v>20</v>
      </c>
      <c r="D37" s="9" t="s">
        <v>21</v>
      </c>
    </row>
    <row r="38" spans="1:8" x14ac:dyDescent="0.3">
      <c r="A38" s="10" t="s">
        <v>22</v>
      </c>
      <c r="B38" s="16">
        <f>SUM(C38:D38)</f>
        <v>330</v>
      </c>
      <c r="C38" s="5">
        <v>216</v>
      </c>
      <c r="D38" s="11">
        <v>114</v>
      </c>
    </row>
    <row r="39" spans="1:8" x14ac:dyDescent="0.3">
      <c r="A39" s="10" t="s">
        <v>23</v>
      </c>
      <c r="B39" s="16">
        <f t="shared" ref="B39:B40" si="0">SUM(C39:D39)</f>
        <v>713</v>
      </c>
      <c r="C39" s="5">
        <v>466</v>
      </c>
      <c r="D39" s="11">
        <v>247</v>
      </c>
    </row>
    <row r="40" spans="1:8" x14ac:dyDescent="0.3">
      <c r="A40" s="10" t="s">
        <v>24</v>
      </c>
      <c r="B40" s="16">
        <f t="shared" si="0"/>
        <v>1908</v>
      </c>
      <c r="C40" s="5">
        <v>1248</v>
      </c>
      <c r="D40" s="11">
        <v>660</v>
      </c>
    </row>
    <row r="41" spans="1:8" ht="15" thickBot="1" x14ac:dyDescent="0.35">
      <c r="A41" s="12" t="s">
        <v>25</v>
      </c>
      <c r="B41" s="18">
        <f>SUM(C41:D41)</f>
        <v>648</v>
      </c>
      <c r="C41" s="13">
        <v>424</v>
      </c>
      <c r="D41" s="14">
        <v>224</v>
      </c>
    </row>
    <row r="42" spans="1:8" ht="15" thickBot="1" x14ac:dyDescent="0.35"/>
    <row r="43" spans="1:8" ht="31.95" customHeight="1" thickBot="1" x14ac:dyDescent="0.35">
      <c r="A43" s="296" t="s">
        <v>26</v>
      </c>
      <c r="B43" s="393"/>
      <c r="C43" s="393"/>
      <c r="D43" s="393"/>
      <c r="E43" s="394"/>
      <c r="F43" s="48"/>
      <c r="G43" s="48"/>
    </row>
    <row r="44" spans="1:8" s="4" customFormat="1" ht="28.8" x14ac:dyDescent="0.3">
      <c r="A44" s="6" t="s">
        <v>18</v>
      </c>
      <c r="B44" s="17" t="s">
        <v>19</v>
      </c>
      <c r="C44" s="7" t="s">
        <v>20</v>
      </c>
      <c r="D44" s="8" t="s">
        <v>21</v>
      </c>
      <c r="E44" s="9" t="s">
        <v>27</v>
      </c>
    </row>
    <row r="45" spans="1:8" x14ac:dyDescent="0.3">
      <c r="A45" s="10" t="s">
        <v>22</v>
      </c>
      <c r="B45" s="16">
        <f>SUM(C45:E45)</f>
        <v>997</v>
      </c>
      <c r="C45" s="5">
        <v>216</v>
      </c>
      <c r="D45" s="5">
        <v>114</v>
      </c>
      <c r="E45" s="11">
        <v>667</v>
      </c>
    </row>
    <row r="46" spans="1:8" x14ac:dyDescent="0.3">
      <c r="A46" s="10" t="s">
        <v>23</v>
      </c>
      <c r="B46" s="16">
        <f t="shared" ref="B46:B48" si="1">SUM(C46:E46)</f>
        <v>2155</v>
      </c>
      <c r="C46" s="5">
        <v>466</v>
      </c>
      <c r="D46" s="5">
        <v>247</v>
      </c>
      <c r="E46" s="11">
        <v>1442</v>
      </c>
    </row>
    <row r="47" spans="1:8" x14ac:dyDescent="0.3">
      <c r="A47" s="10" t="s">
        <v>24</v>
      </c>
      <c r="B47" s="16">
        <f t="shared" si="1"/>
        <v>5767</v>
      </c>
      <c r="C47" s="5">
        <v>1248</v>
      </c>
      <c r="D47" s="5">
        <v>660</v>
      </c>
      <c r="E47" s="11">
        <v>3859</v>
      </c>
    </row>
    <row r="48" spans="1:8" ht="15" thickBot="1" x14ac:dyDescent="0.35">
      <c r="A48" s="12" t="s">
        <v>25</v>
      </c>
      <c r="B48" s="18">
        <f t="shared" si="1"/>
        <v>1958</v>
      </c>
      <c r="C48" s="13">
        <v>424</v>
      </c>
      <c r="D48" s="13">
        <v>224</v>
      </c>
      <c r="E48" s="14">
        <v>1310</v>
      </c>
    </row>
    <row r="50" spans="1:8" x14ac:dyDescent="0.3">
      <c r="A50" s="21" t="s">
        <v>28</v>
      </c>
    </row>
    <row r="60" spans="1:8" ht="18" x14ac:dyDescent="0.35">
      <c r="A60" s="3" t="s">
        <v>29</v>
      </c>
    </row>
    <row r="61" spans="1:8" ht="18.600000000000001" thickBot="1" x14ac:dyDescent="0.4">
      <c r="A61" s="3"/>
    </row>
    <row r="62" spans="1:8" ht="16.2" thickBot="1" x14ac:dyDescent="0.35">
      <c r="A62" s="395" t="s">
        <v>30</v>
      </c>
      <c r="B62" s="393"/>
      <c r="C62" s="393"/>
      <c r="D62" s="393"/>
      <c r="E62" s="393"/>
      <c r="F62" s="49"/>
      <c r="G62" s="48"/>
      <c r="H62" s="48"/>
    </row>
    <row r="63" spans="1:8" s="4" customFormat="1" ht="28.8" x14ac:dyDescent="0.3">
      <c r="A63" s="6" t="s">
        <v>31</v>
      </c>
      <c r="B63" s="17" t="s">
        <v>19</v>
      </c>
      <c r="C63" s="7" t="s">
        <v>32</v>
      </c>
      <c r="D63" s="8" t="s">
        <v>21</v>
      </c>
      <c r="E63" s="50" t="s">
        <v>33</v>
      </c>
    </row>
    <row r="64" spans="1:8" x14ac:dyDescent="0.3">
      <c r="A64" s="10" t="s">
        <v>34</v>
      </c>
      <c r="B64" s="16">
        <f t="shared" ref="B64:B78" si="2">SUM(C64:E64)</f>
        <v>585</v>
      </c>
      <c r="C64" s="5">
        <v>171</v>
      </c>
      <c r="D64" s="5">
        <v>77</v>
      </c>
      <c r="E64" s="51">
        <v>337</v>
      </c>
    </row>
    <row r="65" spans="1:8" x14ac:dyDescent="0.3">
      <c r="A65" s="10" t="s">
        <v>35</v>
      </c>
      <c r="B65" s="16">
        <f t="shared" si="2"/>
        <v>807</v>
      </c>
      <c r="C65" s="5">
        <v>236</v>
      </c>
      <c r="D65" s="5">
        <v>106</v>
      </c>
      <c r="E65" s="51">
        <v>465</v>
      </c>
    </row>
    <row r="66" spans="1:8" x14ac:dyDescent="0.3">
      <c r="A66" s="10" t="s">
        <v>36</v>
      </c>
      <c r="B66" s="16">
        <f t="shared" si="2"/>
        <v>979</v>
      </c>
      <c r="C66" s="5">
        <v>286</v>
      </c>
      <c r="D66" s="5">
        <v>128</v>
      </c>
      <c r="E66" s="51">
        <v>565</v>
      </c>
    </row>
    <row r="67" spans="1:8" x14ac:dyDescent="0.3">
      <c r="A67" s="10" t="s">
        <v>37</v>
      </c>
      <c r="B67" s="16">
        <f t="shared" si="2"/>
        <v>1128</v>
      </c>
      <c r="C67" s="5">
        <v>330</v>
      </c>
      <c r="D67" s="5">
        <v>147</v>
      </c>
      <c r="E67" s="51">
        <v>651</v>
      </c>
    </row>
    <row r="68" spans="1:8" x14ac:dyDescent="0.3">
      <c r="A68" s="10" t="s">
        <v>38</v>
      </c>
      <c r="B68" s="16">
        <f t="shared" si="2"/>
        <v>1243</v>
      </c>
      <c r="C68" s="5">
        <v>363</v>
      </c>
      <c r="D68" s="5">
        <v>163</v>
      </c>
      <c r="E68" s="51">
        <v>717</v>
      </c>
    </row>
    <row r="69" spans="1:8" x14ac:dyDescent="0.3">
      <c r="A69" s="10" t="s">
        <v>39</v>
      </c>
      <c r="B69" s="16">
        <f t="shared" si="2"/>
        <v>1349</v>
      </c>
      <c r="C69" s="5">
        <v>394</v>
      </c>
      <c r="D69" s="5">
        <v>177</v>
      </c>
      <c r="E69" s="51">
        <v>778</v>
      </c>
    </row>
    <row r="70" spans="1:8" x14ac:dyDescent="0.3">
      <c r="A70" s="10" t="s">
        <v>40</v>
      </c>
      <c r="B70" s="16">
        <f t="shared" si="2"/>
        <v>1444</v>
      </c>
      <c r="C70" s="5">
        <v>422</v>
      </c>
      <c r="D70" s="5">
        <v>189</v>
      </c>
      <c r="E70" s="51">
        <v>833</v>
      </c>
    </row>
    <row r="71" spans="1:8" x14ac:dyDescent="0.3">
      <c r="A71" s="10" t="s">
        <v>41</v>
      </c>
      <c r="B71" s="16">
        <f t="shared" si="2"/>
        <v>1523</v>
      </c>
      <c r="C71" s="5">
        <v>445</v>
      </c>
      <c r="D71" s="5">
        <v>199</v>
      </c>
      <c r="E71" s="51">
        <v>879</v>
      </c>
    </row>
    <row r="72" spans="1:8" x14ac:dyDescent="0.3">
      <c r="A72" s="10" t="s">
        <v>42</v>
      </c>
      <c r="B72" s="16">
        <f t="shared" si="2"/>
        <v>1602</v>
      </c>
      <c r="C72" s="5">
        <v>468</v>
      </c>
      <c r="D72" s="5">
        <v>210</v>
      </c>
      <c r="E72" s="51">
        <v>924</v>
      </c>
    </row>
    <row r="73" spans="1:8" x14ac:dyDescent="0.3">
      <c r="A73" s="10" t="s">
        <v>43</v>
      </c>
      <c r="B73" s="16">
        <f t="shared" si="2"/>
        <v>1666</v>
      </c>
      <c r="C73" s="5">
        <v>487</v>
      </c>
      <c r="D73" s="5">
        <v>218</v>
      </c>
      <c r="E73" s="51">
        <v>961</v>
      </c>
    </row>
    <row r="74" spans="1:8" x14ac:dyDescent="0.3">
      <c r="A74" s="10" t="s">
        <v>44</v>
      </c>
      <c r="B74" s="16">
        <f t="shared" si="2"/>
        <v>1728</v>
      </c>
      <c r="C74" s="5">
        <v>505</v>
      </c>
      <c r="D74" s="5">
        <v>226</v>
      </c>
      <c r="E74" s="51">
        <v>997</v>
      </c>
    </row>
    <row r="75" spans="1:8" x14ac:dyDescent="0.3">
      <c r="A75" s="10" t="s">
        <v>45</v>
      </c>
      <c r="B75" s="16">
        <f t="shared" si="2"/>
        <v>1787</v>
      </c>
      <c r="C75" s="5">
        <v>522</v>
      </c>
      <c r="D75" s="5">
        <v>234</v>
      </c>
      <c r="E75" s="51">
        <v>1031</v>
      </c>
    </row>
    <row r="76" spans="1:8" x14ac:dyDescent="0.3">
      <c r="A76" s="10" t="s">
        <v>46</v>
      </c>
      <c r="B76" s="16">
        <f t="shared" si="2"/>
        <v>1845</v>
      </c>
      <c r="C76" s="5">
        <v>539</v>
      </c>
      <c r="D76" s="5">
        <v>242</v>
      </c>
      <c r="E76" s="51">
        <v>1064</v>
      </c>
    </row>
    <row r="77" spans="1:8" x14ac:dyDescent="0.3">
      <c r="A77" s="10" t="s">
        <v>47</v>
      </c>
      <c r="B77" s="16">
        <f t="shared" si="2"/>
        <v>1892</v>
      </c>
      <c r="C77" s="5">
        <v>553</v>
      </c>
      <c r="D77" s="5">
        <v>248</v>
      </c>
      <c r="E77" s="51">
        <v>1091</v>
      </c>
    </row>
    <row r="78" spans="1:8" ht="15" thickBot="1" x14ac:dyDescent="0.35">
      <c r="A78" s="12" t="s">
        <v>48</v>
      </c>
      <c r="B78" s="18">
        <f t="shared" si="2"/>
        <v>1940</v>
      </c>
      <c r="C78" s="13">
        <v>567</v>
      </c>
      <c r="D78" s="13">
        <v>254</v>
      </c>
      <c r="E78" s="52">
        <v>1119</v>
      </c>
    </row>
    <row r="79" spans="1:8" ht="15" thickBot="1" x14ac:dyDescent="0.35"/>
    <row r="80" spans="1:8" ht="16.2" thickBot="1" x14ac:dyDescent="0.35">
      <c r="A80" s="395" t="s">
        <v>49</v>
      </c>
      <c r="B80" s="393"/>
      <c r="C80" s="393"/>
      <c r="D80" s="393"/>
      <c r="E80" s="394"/>
      <c r="F80" s="48"/>
      <c r="G80" s="48"/>
      <c r="H80" s="48"/>
    </row>
    <row r="81" spans="1:5" s="4" customFormat="1" ht="28.8" x14ac:dyDescent="0.3">
      <c r="A81" s="6" t="s">
        <v>31</v>
      </c>
      <c r="B81" s="17" t="s">
        <v>19</v>
      </c>
      <c r="C81" s="7" t="s">
        <v>32</v>
      </c>
      <c r="D81" s="8" t="s">
        <v>21</v>
      </c>
      <c r="E81" s="50" t="s">
        <v>33</v>
      </c>
    </row>
    <row r="82" spans="1:5" x14ac:dyDescent="0.3">
      <c r="A82" s="10" t="s">
        <v>34</v>
      </c>
      <c r="B82" s="16">
        <f t="shared" ref="B82:B96" si="3">SUM(C82:E82)</f>
        <v>348</v>
      </c>
      <c r="C82" s="5">
        <v>171</v>
      </c>
      <c r="D82" s="5">
        <v>77</v>
      </c>
      <c r="E82" s="51">
        <v>100</v>
      </c>
    </row>
    <row r="83" spans="1:5" x14ac:dyDescent="0.3">
      <c r="A83" s="10" t="s">
        <v>35</v>
      </c>
      <c r="B83" s="16">
        <f t="shared" si="3"/>
        <v>480</v>
      </c>
      <c r="C83" s="5">
        <v>236</v>
      </c>
      <c r="D83" s="5">
        <v>106</v>
      </c>
      <c r="E83" s="51">
        <v>138</v>
      </c>
    </row>
    <row r="84" spans="1:5" x14ac:dyDescent="0.3">
      <c r="A84" s="10" t="s">
        <v>36</v>
      </c>
      <c r="B84" s="16">
        <f t="shared" si="3"/>
        <v>581</v>
      </c>
      <c r="C84" s="5">
        <v>286</v>
      </c>
      <c r="D84" s="5">
        <v>128</v>
      </c>
      <c r="E84" s="51">
        <v>167</v>
      </c>
    </row>
    <row r="85" spans="1:5" x14ac:dyDescent="0.3">
      <c r="A85" s="10" t="s">
        <v>37</v>
      </c>
      <c r="B85" s="16">
        <f t="shared" si="3"/>
        <v>670</v>
      </c>
      <c r="C85" s="5">
        <v>330</v>
      </c>
      <c r="D85" s="5">
        <v>147</v>
      </c>
      <c r="E85" s="51">
        <v>193</v>
      </c>
    </row>
    <row r="86" spans="1:5" x14ac:dyDescent="0.3">
      <c r="A86" s="10" t="s">
        <v>38</v>
      </c>
      <c r="B86" s="16">
        <f t="shared" si="3"/>
        <v>738</v>
      </c>
      <c r="C86" s="5">
        <v>363</v>
      </c>
      <c r="D86" s="5">
        <v>163</v>
      </c>
      <c r="E86" s="51">
        <v>212</v>
      </c>
    </row>
    <row r="87" spans="1:5" x14ac:dyDescent="0.3">
      <c r="A87" s="10" t="s">
        <v>39</v>
      </c>
      <c r="B87" s="16">
        <f t="shared" si="3"/>
        <v>801</v>
      </c>
      <c r="C87" s="5">
        <v>394</v>
      </c>
      <c r="D87" s="5">
        <v>177</v>
      </c>
      <c r="E87" s="51">
        <v>230</v>
      </c>
    </row>
    <row r="88" spans="1:5" x14ac:dyDescent="0.3">
      <c r="A88" s="10" t="s">
        <v>40</v>
      </c>
      <c r="B88" s="16">
        <f t="shared" si="3"/>
        <v>858</v>
      </c>
      <c r="C88" s="5">
        <v>422</v>
      </c>
      <c r="D88" s="5">
        <v>189</v>
      </c>
      <c r="E88" s="51">
        <v>247</v>
      </c>
    </row>
    <row r="89" spans="1:5" x14ac:dyDescent="0.3">
      <c r="A89" s="10" t="s">
        <v>41</v>
      </c>
      <c r="B89" s="16">
        <f t="shared" si="3"/>
        <v>904</v>
      </c>
      <c r="C89" s="5">
        <v>445</v>
      </c>
      <c r="D89" s="5">
        <v>199</v>
      </c>
      <c r="E89" s="51">
        <v>260</v>
      </c>
    </row>
    <row r="90" spans="1:5" x14ac:dyDescent="0.3">
      <c r="A90" s="10" t="s">
        <v>42</v>
      </c>
      <c r="B90" s="16">
        <f t="shared" si="3"/>
        <v>952</v>
      </c>
      <c r="C90" s="5">
        <v>468</v>
      </c>
      <c r="D90" s="5">
        <v>210</v>
      </c>
      <c r="E90" s="51">
        <v>274</v>
      </c>
    </row>
    <row r="91" spans="1:5" x14ac:dyDescent="0.3">
      <c r="A91" s="10" t="s">
        <v>43</v>
      </c>
      <c r="B91" s="16">
        <f t="shared" si="3"/>
        <v>989</v>
      </c>
      <c r="C91" s="5">
        <v>487</v>
      </c>
      <c r="D91" s="5">
        <v>218</v>
      </c>
      <c r="E91" s="51">
        <v>284</v>
      </c>
    </row>
    <row r="92" spans="1:5" x14ac:dyDescent="0.3">
      <c r="A92" s="10" t="s">
        <v>44</v>
      </c>
      <c r="B92" s="16">
        <f t="shared" si="3"/>
        <v>1026</v>
      </c>
      <c r="C92" s="5">
        <v>505</v>
      </c>
      <c r="D92" s="5">
        <v>226</v>
      </c>
      <c r="E92" s="51">
        <v>295</v>
      </c>
    </row>
    <row r="93" spans="1:5" x14ac:dyDescent="0.3">
      <c r="A93" s="10" t="s">
        <v>45</v>
      </c>
      <c r="B93" s="16">
        <f t="shared" si="3"/>
        <v>1061</v>
      </c>
      <c r="C93" s="5">
        <v>522</v>
      </c>
      <c r="D93" s="5">
        <v>234</v>
      </c>
      <c r="E93" s="51">
        <v>305</v>
      </c>
    </row>
    <row r="94" spans="1:5" x14ac:dyDescent="0.3">
      <c r="A94" s="10" t="s">
        <v>46</v>
      </c>
      <c r="B94" s="16">
        <f t="shared" si="3"/>
        <v>1096</v>
      </c>
      <c r="C94" s="5">
        <v>539</v>
      </c>
      <c r="D94" s="5">
        <v>242</v>
      </c>
      <c r="E94" s="51">
        <v>315</v>
      </c>
    </row>
    <row r="95" spans="1:5" x14ac:dyDescent="0.3">
      <c r="A95" s="10" t="s">
        <v>47</v>
      </c>
      <c r="B95" s="16">
        <f t="shared" si="3"/>
        <v>1124</v>
      </c>
      <c r="C95" s="5">
        <v>553</v>
      </c>
      <c r="D95" s="5">
        <v>248</v>
      </c>
      <c r="E95" s="51">
        <v>323</v>
      </c>
    </row>
    <row r="96" spans="1:5" ht="15" thickBot="1" x14ac:dyDescent="0.35">
      <c r="A96" s="12" t="s">
        <v>48</v>
      </c>
      <c r="B96" s="18">
        <f t="shared" si="3"/>
        <v>1152</v>
      </c>
      <c r="C96" s="13">
        <v>567</v>
      </c>
      <c r="D96" s="13">
        <v>254</v>
      </c>
      <c r="E96" s="52">
        <v>331</v>
      </c>
    </row>
    <row r="97" spans="1:8" ht="15" thickBot="1" x14ac:dyDescent="0.35"/>
    <row r="98" spans="1:8" ht="35.25" customHeight="1" thickBot="1" x14ac:dyDescent="0.35">
      <c r="A98" s="296" t="s">
        <v>50</v>
      </c>
      <c r="B98" s="297"/>
      <c r="C98" s="297"/>
      <c r="D98" s="297"/>
      <c r="E98" s="392"/>
      <c r="F98" s="47"/>
      <c r="G98" s="47"/>
      <c r="H98" s="47"/>
    </row>
    <row r="99" spans="1:8" s="4" customFormat="1" ht="28.8" x14ac:dyDescent="0.3">
      <c r="A99" s="6" t="s">
        <v>31</v>
      </c>
      <c r="B99" s="17" t="s">
        <v>19</v>
      </c>
      <c r="C99" s="7" t="s">
        <v>32</v>
      </c>
      <c r="D99" s="8" t="s">
        <v>21</v>
      </c>
      <c r="E99" s="50" t="s">
        <v>33</v>
      </c>
    </row>
    <row r="100" spans="1:8" x14ac:dyDescent="0.3">
      <c r="A100" s="10" t="s">
        <v>34</v>
      </c>
      <c r="B100" s="16">
        <f t="shared" ref="B100:B114" si="4">SUM(C100:F100)</f>
        <v>670</v>
      </c>
      <c r="C100" s="5">
        <v>171</v>
      </c>
      <c r="D100" s="5">
        <v>77</v>
      </c>
      <c r="E100" s="51">
        <v>422</v>
      </c>
    </row>
    <row r="101" spans="1:8" x14ac:dyDescent="0.3">
      <c r="A101" s="10" t="s">
        <v>35</v>
      </c>
      <c r="B101" s="16">
        <f t="shared" si="4"/>
        <v>923</v>
      </c>
      <c r="C101" s="5">
        <v>236</v>
      </c>
      <c r="D101" s="5">
        <v>106</v>
      </c>
      <c r="E101" s="51">
        <v>581</v>
      </c>
    </row>
    <row r="102" spans="1:8" x14ac:dyDescent="0.3">
      <c r="A102" s="10" t="s">
        <v>36</v>
      </c>
      <c r="B102" s="16">
        <f t="shared" si="4"/>
        <v>1121</v>
      </c>
      <c r="C102" s="5">
        <v>286</v>
      </c>
      <c r="D102" s="5">
        <v>128</v>
      </c>
      <c r="E102" s="51">
        <v>707</v>
      </c>
    </row>
    <row r="103" spans="1:8" x14ac:dyDescent="0.3">
      <c r="A103" s="10" t="s">
        <v>37</v>
      </c>
      <c r="B103" s="16">
        <f t="shared" si="4"/>
        <v>1290</v>
      </c>
      <c r="C103" s="5">
        <v>330</v>
      </c>
      <c r="D103" s="5">
        <v>147</v>
      </c>
      <c r="E103" s="51">
        <v>813</v>
      </c>
    </row>
    <row r="104" spans="1:8" x14ac:dyDescent="0.3">
      <c r="A104" s="10" t="s">
        <v>38</v>
      </c>
      <c r="B104" s="16">
        <f t="shared" si="4"/>
        <v>1423</v>
      </c>
      <c r="C104" s="5">
        <v>363</v>
      </c>
      <c r="D104" s="5">
        <v>163</v>
      </c>
      <c r="E104" s="51">
        <v>897</v>
      </c>
    </row>
    <row r="105" spans="1:8" x14ac:dyDescent="0.3">
      <c r="A105" s="10" t="s">
        <v>39</v>
      </c>
      <c r="B105" s="16">
        <f t="shared" si="4"/>
        <v>1544</v>
      </c>
      <c r="C105" s="5">
        <v>394</v>
      </c>
      <c r="D105" s="5">
        <v>177</v>
      </c>
      <c r="E105" s="51">
        <v>973</v>
      </c>
    </row>
    <row r="106" spans="1:8" x14ac:dyDescent="0.3">
      <c r="A106" s="10" t="s">
        <v>40</v>
      </c>
      <c r="B106" s="16">
        <f t="shared" si="4"/>
        <v>1652</v>
      </c>
      <c r="C106" s="5">
        <v>422</v>
      </c>
      <c r="D106" s="5">
        <v>189</v>
      </c>
      <c r="E106" s="51">
        <v>1041</v>
      </c>
    </row>
    <row r="107" spans="1:8" x14ac:dyDescent="0.3">
      <c r="A107" s="10" t="s">
        <v>41</v>
      </c>
      <c r="B107" s="16">
        <f t="shared" si="4"/>
        <v>1742</v>
      </c>
      <c r="C107" s="5">
        <v>445</v>
      </c>
      <c r="D107" s="5">
        <v>199</v>
      </c>
      <c r="E107" s="51">
        <v>1098</v>
      </c>
    </row>
    <row r="108" spans="1:8" x14ac:dyDescent="0.3">
      <c r="A108" s="10" t="s">
        <v>42</v>
      </c>
      <c r="B108" s="16">
        <f t="shared" si="4"/>
        <v>1833</v>
      </c>
      <c r="C108" s="5">
        <v>468</v>
      </c>
      <c r="D108" s="5">
        <v>210</v>
      </c>
      <c r="E108" s="51">
        <v>1155</v>
      </c>
    </row>
    <row r="109" spans="1:8" x14ac:dyDescent="0.3">
      <c r="A109" s="10" t="s">
        <v>43</v>
      </c>
      <c r="B109" s="16">
        <f t="shared" si="4"/>
        <v>1906</v>
      </c>
      <c r="C109" s="5">
        <v>487</v>
      </c>
      <c r="D109" s="5">
        <v>218</v>
      </c>
      <c r="E109" s="51">
        <v>1201</v>
      </c>
    </row>
    <row r="110" spans="1:8" x14ac:dyDescent="0.3">
      <c r="A110" s="10" t="s">
        <v>44</v>
      </c>
      <c r="B110" s="16">
        <f t="shared" si="4"/>
        <v>1977</v>
      </c>
      <c r="C110" s="5">
        <v>505</v>
      </c>
      <c r="D110" s="5">
        <v>226</v>
      </c>
      <c r="E110" s="51">
        <v>1246</v>
      </c>
    </row>
    <row r="111" spans="1:8" x14ac:dyDescent="0.3">
      <c r="A111" s="10" t="s">
        <v>45</v>
      </c>
      <c r="B111" s="16">
        <f t="shared" si="4"/>
        <v>2044</v>
      </c>
      <c r="C111" s="5">
        <v>522</v>
      </c>
      <c r="D111" s="5">
        <v>234</v>
      </c>
      <c r="E111" s="51">
        <v>1288</v>
      </c>
    </row>
    <row r="112" spans="1:8" x14ac:dyDescent="0.3">
      <c r="A112" s="10" t="s">
        <v>46</v>
      </c>
      <c r="B112" s="16">
        <f t="shared" si="4"/>
        <v>2111</v>
      </c>
      <c r="C112" s="5">
        <v>539</v>
      </c>
      <c r="D112" s="5">
        <v>242</v>
      </c>
      <c r="E112" s="51">
        <v>1330</v>
      </c>
    </row>
    <row r="113" spans="1:8" x14ac:dyDescent="0.3">
      <c r="A113" s="10" t="s">
        <v>47</v>
      </c>
      <c r="B113" s="16">
        <f t="shared" si="4"/>
        <v>2165</v>
      </c>
      <c r="C113" s="5">
        <v>553</v>
      </c>
      <c r="D113" s="5">
        <v>248</v>
      </c>
      <c r="E113" s="51">
        <v>1364</v>
      </c>
    </row>
    <row r="114" spans="1:8" ht="15" thickBot="1" x14ac:dyDescent="0.35">
      <c r="A114" s="12" t="s">
        <v>48</v>
      </c>
      <c r="B114" s="18">
        <f t="shared" si="4"/>
        <v>2219</v>
      </c>
      <c r="C114" s="13">
        <v>567</v>
      </c>
      <c r="D114" s="13">
        <v>254</v>
      </c>
      <c r="E114" s="52">
        <v>1398</v>
      </c>
    </row>
    <row r="116" spans="1:8" ht="15" thickBot="1" x14ac:dyDescent="0.35"/>
    <row r="117" spans="1:8" ht="34.5" customHeight="1" thickBot="1" x14ac:dyDescent="0.35">
      <c r="A117" s="296" t="s">
        <v>51</v>
      </c>
      <c r="B117" s="297"/>
      <c r="C117" s="297"/>
      <c r="D117" s="297"/>
      <c r="E117" s="297"/>
      <c r="F117" s="392"/>
      <c r="G117" s="48"/>
      <c r="H117" s="48"/>
    </row>
    <row r="118" spans="1:8" s="4" customFormat="1" ht="28.8" x14ac:dyDescent="0.3">
      <c r="A118" s="6" t="s">
        <v>31</v>
      </c>
      <c r="B118" s="17" t="s">
        <v>19</v>
      </c>
      <c r="C118" s="7" t="s">
        <v>32</v>
      </c>
      <c r="D118" s="8" t="s">
        <v>21</v>
      </c>
      <c r="E118" s="8" t="s">
        <v>33</v>
      </c>
      <c r="F118" s="50" t="s">
        <v>52</v>
      </c>
    </row>
    <row r="119" spans="1:8" x14ac:dyDescent="0.3">
      <c r="A119" s="10" t="s">
        <v>34</v>
      </c>
      <c r="B119" s="16">
        <f t="shared" ref="B119:B133" si="5">SUM(C119:F119)</f>
        <v>1572</v>
      </c>
      <c r="C119" s="5">
        <v>171</v>
      </c>
      <c r="D119" s="5">
        <v>77</v>
      </c>
      <c r="E119" s="5">
        <v>422</v>
      </c>
      <c r="F119" s="53">
        <v>902</v>
      </c>
    </row>
    <row r="120" spans="1:8" x14ac:dyDescent="0.3">
      <c r="A120" s="10" t="s">
        <v>35</v>
      </c>
      <c r="B120" s="16">
        <f t="shared" si="5"/>
        <v>2167</v>
      </c>
      <c r="C120" s="5">
        <v>236</v>
      </c>
      <c r="D120" s="5">
        <v>106</v>
      </c>
      <c r="E120" s="5">
        <v>581</v>
      </c>
      <c r="F120" s="53">
        <v>1244</v>
      </c>
    </row>
    <row r="121" spans="1:8" x14ac:dyDescent="0.3">
      <c r="A121" s="10" t="s">
        <v>36</v>
      </c>
      <c r="B121" s="16">
        <f t="shared" si="5"/>
        <v>2633</v>
      </c>
      <c r="C121" s="5">
        <v>286</v>
      </c>
      <c r="D121" s="5">
        <v>128</v>
      </c>
      <c r="E121" s="5">
        <v>707</v>
      </c>
      <c r="F121" s="53">
        <v>1512</v>
      </c>
    </row>
    <row r="122" spans="1:8" x14ac:dyDescent="0.3">
      <c r="A122" s="10" t="s">
        <v>37</v>
      </c>
      <c r="B122" s="16">
        <f t="shared" si="5"/>
        <v>3030</v>
      </c>
      <c r="C122" s="5">
        <v>330</v>
      </c>
      <c r="D122" s="5">
        <v>147</v>
      </c>
      <c r="E122" s="5">
        <v>813</v>
      </c>
      <c r="F122" s="53">
        <v>1740</v>
      </c>
    </row>
    <row r="123" spans="1:8" x14ac:dyDescent="0.3">
      <c r="A123" s="10" t="s">
        <v>38</v>
      </c>
      <c r="B123" s="16">
        <f t="shared" si="5"/>
        <v>3342</v>
      </c>
      <c r="C123" s="5">
        <v>363</v>
      </c>
      <c r="D123" s="5">
        <v>163</v>
      </c>
      <c r="E123" s="5">
        <v>897</v>
      </c>
      <c r="F123" s="53">
        <v>1919</v>
      </c>
    </row>
    <row r="124" spans="1:8" x14ac:dyDescent="0.3">
      <c r="A124" s="10" t="s">
        <v>39</v>
      </c>
      <c r="B124" s="16">
        <f t="shared" si="5"/>
        <v>3625</v>
      </c>
      <c r="C124" s="5">
        <v>394</v>
      </c>
      <c r="D124" s="5">
        <v>177</v>
      </c>
      <c r="E124" s="5">
        <v>973</v>
      </c>
      <c r="F124" s="53">
        <v>2081</v>
      </c>
    </row>
    <row r="125" spans="1:8" x14ac:dyDescent="0.3">
      <c r="A125" s="10" t="s">
        <v>40</v>
      </c>
      <c r="B125" s="16">
        <f t="shared" si="5"/>
        <v>3880</v>
      </c>
      <c r="C125" s="5">
        <v>422</v>
      </c>
      <c r="D125" s="5">
        <v>189</v>
      </c>
      <c r="E125" s="5">
        <v>1041</v>
      </c>
      <c r="F125" s="53">
        <v>2228</v>
      </c>
    </row>
    <row r="126" spans="1:8" x14ac:dyDescent="0.3">
      <c r="A126" s="10" t="s">
        <v>41</v>
      </c>
      <c r="B126" s="16">
        <f t="shared" si="5"/>
        <v>4092</v>
      </c>
      <c r="C126" s="5">
        <v>445</v>
      </c>
      <c r="D126" s="5">
        <v>199</v>
      </c>
      <c r="E126" s="5">
        <v>1098</v>
      </c>
      <c r="F126" s="53">
        <v>2350</v>
      </c>
    </row>
    <row r="127" spans="1:8" x14ac:dyDescent="0.3">
      <c r="A127" s="10" t="s">
        <v>42</v>
      </c>
      <c r="B127" s="16">
        <f t="shared" si="5"/>
        <v>4305</v>
      </c>
      <c r="C127" s="5">
        <v>468</v>
      </c>
      <c r="D127" s="5">
        <v>210</v>
      </c>
      <c r="E127" s="5">
        <v>1155</v>
      </c>
      <c r="F127" s="53">
        <v>2472</v>
      </c>
    </row>
    <row r="128" spans="1:8" x14ac:dyDescent="0.3">
      <c r="A128" s="10" t="s">
        <v>43</v>
      </c>
      <c r="B128" s="16">
        <f t="shared" si="5"/>
        <v>4475</v>
      </c>
      <c r="C128" s="5">
        <v>487</v>
      </c>
      <c r="D128" s="5">
        <v>218</v>
      </c>
      <c r="E128" s="5">
        <v>1201</v>
      </c>
      <c r="F128" s="53">
        <v>2569</v>
      </c>
    </row>
    <row r="129" spans="1:8" x14ac:dyDescent="0.3">
      <c r="A129" s="10" t="s">
        <v>44</v>
      </c>
      <c r="B129" s="16">
        <f t="shared" si="5"/>
        <v>4644</v>
      </c>
      <c r="C129" s="5">
        <v>505</v>
      </c>
      <c r="D129" s="5">
        <v>226</v>
      </c>
      <c r="E129" s="5">
        <v>1246</v>
      </c>
      <c r="F129" s="53">
        <v>2667</v>
      </c>
    </row>
    <row r="130" spans="1:8" x14ac:dyDescent="0.3">
      <c r="A130" s="10" t="s">
        <v>45</v>
      </c>
      <c r="B130" s="16">
        <f t="shared" si="5"/>
        <v>4800</v>
      </c>
      <c r="C130" s="5">
        <v>522</v>
      </c>
      <c r="D130" s="5">
        <v>234</v>
      </c>
      <c r="E130" s="5">
        <v>1288</v>
      </c>
      <c r="F130" s="53">
        <v>2756</v>
      </c>
    </row>
    <row r="131" spans="1:8" x14ac:dyDescent="0.3">
      <c r="A131" s="10" t="s">
        <v>46</v>
      </c>
      <c r="B131" s="16">
        <f t="shared" si="5"/>
        <v>4957</v>
      </c>
      <c r="C131" s="5">
        <v>539</v>
      </c>
      <c r="D131" s="5">
        <v>242</v>
      </c>
      <c r="E131" s="5">
        <v>1330</v>
      </c>
      <c r="F131" s="53">
        <v>2846</v>
      </c>
    </row>
    <row r="132" spans="1:8" x14ac:dyDescent="0.3">
      <c r="A132" s="10" t="s">
        <v>47</v>
      </c>
      <c r="B132" s="16">
        <f t="shared" si="5"/>
        <v>5084</v>
      </c>
      <c r="C132" s="5">
        <v>553</v>
      </c>
      <c r="D132" s="5">
        <v>248</v>
      </c>
      <c r="E132" s="5">
        <v>1364</v>
      </c>
      <c r="F132" s="53">
        <v>2919</v>
      </c>
    </row>
    <row r="133" spans="1:8" ht="15" thickBot="1" x14ac:dyDescent="0.35">
      <c r="A133" s="12" t="s">
        <v>48</v>
      </c>
      <c r="B133" s="18">
        <f t="shared" si="5"/>
        <v>5211</v>
      </c>
      <c r="C133" s="13">
        <v>567</v>
      </c>
      <c r="D133" s="13">
        <v>254</v>
      </c>
      <c r="E133" s="13">
        <v>1398</v>
      </c>
      <c r="F133" s="54">
        <v>2992</v>
      </c>
    </row>
    <row r="134" spans="1:8" ht="15" thickBot="1" x14ac:dyDescent="0.35"/>
    <row r="135" spans="1:8" ht="16.2" thickBot="1" x14ac:dyDescent="0.35">
      <c r="A135" s="395" t="s">
        <v>53</v>
      </c>
      <c r="B135" s="393"/>
      <c r="C135" s="393"/>
      <c r="D135" s="393"/>
      <c r="E135" s="394"/>
      <c r="F135" s="48"/>
      <c r="G135" s="48"/>
      <c r="H135" s="48"/>
    </row>
    <row r="136" spans="1:8" s="4" customFormat="1" ht="28.8" x14ac:dyDescent="0.3">
      <c r="A136" s="6" t="s">
        <v>31</v>
      </c>
      <c r="B136" s="17" t="s">
        <v>19</v>
      </c>
      <c r="C136" s="7" t="s">
        <v>32</v>
      </c>
      <c r="D136" s="8" t="s">
        <v>21</v>
      </c>
      <c r="E136" s="50" t="s">
        <v>33</v>
      </c>
    </row>
    <row r="137" spans="1:8" x14ac:dyDescent="0.3">
      <c r="A137" s="10" t="s">
        <v>34</v>
      </c>
      <c r="B137" s="16">
        <f>SUM(C137:E137)</f>
        <v>681</v>
      </c>
      <c r="C137" s="5">
        <v>171</v>
      </c>
      <c r="D137" s="5">
        <v>77</v>
      </c>
      <c r="E137" s="51">
        <v>433</v>
      </c>
    </row>
    <row r="138" spans="1:8" x14ac:dyDescent="0.3">
      <c r="A138" s="10" t="s">
        <v>35</v>
      </c>
      <c r="B138" s="16">
        <f t="shared" ref="B138:B151" si="6">SUM(C138:E138)</f>
        <v>939</v>
      </c>
      <c r="C138" s="5">
        <v>236</v>
      </c>
      <c r="D138" s="5">
        <v>106</v>
      </c>
      <c r="E138" s="51">
        <v>597</v>
      </c>
    </row>
    <row r="139" spans="1:8" x14ac:dyDescent="0.3">
      <c r="A139" s="10" t="s">
        <v>36</v>
      </c>
      <c r="B139" s="16">
        <f t="shared" si="6"/>
        <v>1139</v>
      </c>
      <c r="C139" s="5">
        <v>286</v>
      </c>
      <c r="D139" s="5">
        <v>128</v>
      </c>
      <c r="E139" s="51">
        <v>725</v>
      </c>
    </row>
    <row r="140" spans="1:8" x14ac:dyDescent="0.3">
      <c r="A140" s="10" t="s">
        <v>37</v>
      </c>
      <c r="B140" s="16">
        <f t="shared" si="6"/>
        <v>1312</v>
      </c>
      <c r="C140" s="5">
        <v>330</v>
      </c>
      <c r="D140" s="5">
        <v>147</v>
      </c>
      <c r="E140" s="51">
        <v>835</v>
      </c>
    </row>
    <row r="141" spans="1:8" x14ac:dyDescent="0.3">
      <c r="A141" s="10" t="s">
        <v>38</v>
      </c>
      <c r="B141" s="16">
        <f t="shared" si="6"/>
        <v>1446</v>
      </c>
      <c r="C141" s="5">
        <v>363</v>
      </c>
      <c r="D141" s="5">
        <v>163</v>
      </c>
      <c r="E141" s="51">
        <v>920</v>
      </c>
    </row>
    <row r="142" spans="1:8" x14ac:dyDescent="0.3">
      <c r="A142" s="10" t="s">
        <v>39</v>
      </c>
      <c r="B142" s="16">
        <f t="shared" si="6"/>
        <v>1569</v>
      </c>
      <c r="C142" s="5">
        <v>394</v>
      </c>
      <c r="D142" s="5">
        <v>177</v>
      </c>
      <c r="E142" s="51">
        <v>998</v>
      </c>
    </row>
    <row r="143" spans="1:8" x14ac:dyDescent="0.3">
      <c r="A143" s="10" t="s">
        <v>40</v>
      </c>
      <c r="B143" s="16">
        <f t="shared" si="6"/>
        <v>1680</v>
      </c>
      <c r="C143" s="5">
        <v>422</v>
      </c>
      <c r="D143" s="5">
        <v>189</v>
      </c>
      <c r="E143" s="51">
        <v>1069</v>
      </c>
    </row>
    <row r="144" spans="1:8" x14ac:dyDescent="0.3">
      <c r="A144" s="10" t="s">
        <v>41</v>
      </c>
      <c r="B144" s="16">
        <f t="shared" si="6"/>
        <v>1771</v>
      </c>
      <c r="C144" s="5">
        <v>445</v>
      </c>
      <c r="D144" s="5">
        <v>199</v>
      </c>
      <c r="E144" s="51">
        <v>1127</v>
      </c>
    </row>
    <row r="145" spans="1:8" x14ac:dyDescent="0.3">
      <c r="A145" s="10" t="s">
        <v>42</v>
      </c>
      <c r="B145" s="16">
        <f t="shared" si="6"/>
        <v>1864</v>
      </c>
      <c r="C145" s="5">
        <v>468</v>
      </c>
      <c r="D145" s="5">
        <v>210</v>
      </c>
      <c r="E145" s="51">
        <v>1186</v>
      </c>
    </row>
    <row r="146" spans="1:8" x14ac:dyDescent="0.3">
      <c r="A146" s="10" t="s">
        <v>43</v>
      </c>
      <c r="B146" s="16">
        <f t="shared" si="6"/>
        <v>1937</v>
      </c>
      <c r="C146" s="5">
        <v>487</v>
      </c>
      <c r="D146" s="5">
        <v>218</v>
      </c>
      <c r="E146" s="51">
        <v>1232</v>
      </c>
    </row>
    <row r="147" spans="1:8" x14ac:dyDescent="0.3">
      <c r="A147" s="10" t="s">
        <v>44</v>
      </c>
      <c r="B147" s="16">
        <f t="shared" si="6"/>
        <v>2010</v>
      </c>
      <c r="C147" s="5">
        <v>505</v>
      </c>
      <c r="D147" s="5">
        <v>226</v>
      </c>
      <c r="E147" s="51">
        <v>1279</v>
      </c>
    </row>
    <row r="148" spans="1:8" x14ac:dyDescent="0.3">
      <c r="A148" s="10" t="s">
        <v>45</v>
      </c>
      <c r="B148" s="16">
        <f t="shared" si="6"/>
        <v>2078</v>
      </c>
      <c r="C148" s="5">
        <v>522</v>
      </c>
      <c r="D148" s="5">
        <v>234</v>
      </c>
      <c r="E148" s="51">
        <v>1322</v>
      </c>
    </row>
    <row r="149" spans="1:8" x14ac:dyDescent="0.3">
      <c r="A149" s="10" t="s">
        <v>46</v>
      </c>
      <c r="B149" s="16">
        <f t="shared" si="6"/>
        <v>2146</v>
      </c>
      <c r="C149" s="5">
        <v>539</v>
      </c>
      <c r="D149" s="5">
        <v>242</v>
      </c>
      <c r="E149" s="51">
        <v>1365</v>
      </c>
    </row>
    <row r="150" spans="1:8" x14ac:dyDescent="0.3">
      <c r="A150" s="10" t="s">
        <v>47</v>
      </c>
      <c r="B150" s="16">
        <f t="shared" si="6"/>
        <v>2201</v>
      </c>
      <c r="C150" s="5">
        <v>553</v>
      </c>
      <c r="D150" s="5">
        <v>248</v>
      </c>
      <c r="E150" s="51">
        <v>1400</v>
      </c>
    </row>
    <row r="151" spans="1:8" ht="15" thickBot="1" x14ac:dyDescent="0.35">
      <c r="A151" s="12" t="s">
        <v>48</v>
      </c>
      <c r="B151" s="18">
        <f t="shared" si="6"/>
        <v>2256</v>
      </c>
      <c r="C151" s="13">
        <v>567</v>
      </c>
      <c r="D151" s="13">
        <v>254</v>
      </c>
      <c r="E151" s="52">
        <v>1435</v>
      </c>
    </row>
    <row r="152" spans="1:8" ht="15" thickBot="1" x14ac:dyDescent="0.35"/>
    <row r="153" spans="1:8" ht="16.2" thickBot="1" x14ac:dyDescent="0.35">
      <c r="A153" s="395" t="s">
        <v>54</v>
      </c>
      <c r="B153" s="393"/>
      <c r="C153" s="393"/>
      <c r="D153" s="393"/>
      <c r="E153" s="394"/>
      <c r="F153" s="48"/>
      <c r="G153" s="48"/>
      <c r="H153" s="48"/>
    </row>
    <row r="154" spans="1:8" s="4" customFormat="1" ht="28.8" x14ac:dyDescent="0.3">
      <c r="A154" s="6" t="s">
        <v>31</v>
      </c>
      <c r="B154" s="17" t="s">
        <v>19</v>
      </c>
      <c r="C154" s="7" t="s">
        <v>32</v>
      </c>
      <c r="D154" s="8" t="s">
        <v>21</v>
      </c>
      <c r="E154" s="50" t="s">
        <v>33</v>
      </c>
    </row>
    <row r="155" spans="1:8" x14ac:dyDescent="0.3">
      <c r="A155" s="10" t="s">
        <v>34</v>
      </c>
      <c r="B155" s="16">
        <f>SUM(C155:E155)</f>
        <v>528</v>
      </c>
      <c r="C155" s="5">
        <v>171</v>
      </c>
      <c r="D155" s="5">
        <v>77</v>
      </c>
      <c r="E155" s="51">
        <v>280</v>
      </c>
    </row>
    <row r="156" spans="1:8" x14ac:dyDescent="0.3">
      <c r="A156" s="10" t="s">
        <v>35</v>
      </c>
      <c r="B156" s="16">
        <f t="shared" ref="B156:B169" si="7">SUM(C156:E156)</f>
        <v>728</v>
      </c>
      <c r="C156" s="5">
        <v>236</v>
      </c>
      <c r="D156" s="5">
        <v>106</v>
      </c>
      <c r="E156" s="51">
        <v>386</v>
      </c>
    </row>
    <row r="157" spans="1:8" x14ac:dyDescent="0.3">
      <c r="A157" s="10" t="s">
        <v>36</v>
      </c>
      <c r="B157" s="16">
        <f t="shared" si="7"/>
        <v>883</v>
      </c>
      <c r="C157" s="5">
        <v>286</v>
      </c>
      <c r="D157" s="5">
        <v>128</v>
      </c>
      <c r="E157" s="51">
        <v>469</v>
      </c>
    </row>
    <row r="158" spans="1:8" x14ac:dyDescent="0.3">
      <c r="A158" s="10" t="s">
        <v>37</v>
      </c>
      <c r="B158" s="16">
        <f t="shared" si="7"/>
        <v>1016</v>
      </c>
      <c r="C158" s="5">
        <v>330</v>
      </c>
      <c r="D158" s="5">
        <v>147</v>
      </c>
      <c r="E158" s="51">
        <v>539</v>
      </c>
    </row>
    <row r="159" spans="1:8" x14ac:dyDescent="0.3">
      <c r="A159" s="10" t="s">
        <v>38</v>
      </c>
      <c r="B159" s="16">
        <f t="shared" si="7"/>
        <v>1121</v>
      </c>
      <c r="C159" s="5">
        <v>363</v>
      </c>
      <c r="D159" s="5">
        <v>163</v>
      </c>
      <c r="E159" s="51">
        <v>595</v>
      </c>
    </row>
    <row r="160" spans="1:8" x14ac:dyDescent="0.3">
      <c r="A160" s="10" t="s">
        <v>39</v>
      </c>
      <c r="B160" s="16">
        <f t="shared" si="7"/>
        <v>1216</v>
      </c>
      <c r="C160" s="5">
        <v>394</v>
      </c>
      <c r="D160" s="5">
        <v>177</v>
      </c>
      <c r="E160" s="51">
        <v>645</v>
      </c>
    </row>
    <row r="161" spans="1:5" x14ac:dyDescent="0.3">
      <c r="A161" s="10" t="s">
        <v>40</v>
      </c>
      <c r="B161" s="16">
        <f t="shared" si="7"/>
        <v>1301</v>
      </c>
      <c r="C161" s="5">
        <v>422</v>
      </c>
      <c r="D161" s="5">
        <v>189</v>
      </c>
      <c r="E161" s="51">
        <v>690</v>
      </c>
    </row>
    <row r="162" spans="1:5" x14ac:dyDescent="0.3">
      <c r="A162" s="10" t="s">
        <v>41</v>
      </c>
      <c r="B162" s="16">
        <f t="shared" si="7"/>
        <v>1372</v>
      </c>
      <c r="C162" s="5">
        <v>445</v>
      </c>
      <c r="D162" s="5">
        <v>199</v>
      </c>
      <c r="E162" s="51">
        <v>728</v>
      </c>
    </row>
    <row r="163" spans="1:5" x14ac:dyDescent="0.3">
      <c r="A163" s="10" t="s">
        <v>42</v>
      </c>
      <c r="B163" s="16">
        <f t="shared" si="7"/>
        <v>1444</v>
      </c>
      <c r="C163" s="5">
        <v>468</v>
      </c>
      <c r="D163" s="5">
        <v>210</v>
      </c>
      <c r="E163" s="51">
        <v>766</v>
      </c>
    </row>
    <row r="164" spans="1:5" x14ac:dyDescent="0.3">
      <c r="A164" s="10" t="s">
        <v>43</v>
      </c>
      <c r="B164" s="16">
        <f t="shared" si="7"/>
        <v>1501</v>
      </c>
      <c r="C164" s="5">
        <v>487</v>
      </c>
      <c r="D164" s="5">
        <v>218</v>
      </c>
      <c r="E164" s="51">
        <v>796</v>
      </c>
    </row>
    <row r="165" spans="1:5" x14ac:dyDescent="0.3">
      <c r="A165" s="10" t="s">
        <v>44</v>
      </c>
      <c r="B165" s="16">
        <f t="shared" si="7"/>
        <v>1558</v>
      </c>
      <c r="C165" s="5">
        <v>505</v>
      </c>
      <c r="D165" s="5">
        <v>226</v>
      </c>
      <c r="E165" s="51">
        <v>827</v>
      </c>
    </row>
    <row r="166" spans="1:5" x14ac:dyDescent="0.3">
      <c r="A166" s="10" t="s">
        <v>45</v>
      </c>
      <c r="B166" s="16">
        <f t="shared" si="7"/>
        <v>1610</v>
      </c>
      <c r="C166" s="5">
        <v>522</v>
      </c>
      <c r="D166" s="5">
        <v>234</v>
      </c>
      <c r="E166" s="51">
        <v>854</v>
      </c>
    </row>
    <row r="167" spans="1:5" x14ac:dyDescent="0.3">
      <c r="A167" s="10" t="s">
        <v>46</v>
      </c>
      <c r="B167" s="16">
        <f t="shared" si="7"/>
        <v>1663</v>
      </c>
      <c r="C167" s="5">
        <v>539</v>
      </c>
      <c r="D167" s="5">
        <v>242</v>
      </c>
      <c r="E167" s="51">
        <v>882</v>
      </c>
    </row>
    <row r="168" spans="1:5" x14ac:dyDescent="0.3">
      <c r="A168" s="10" t="s">
        <v>47</v>
      </c>
      <c r="B168" s="16">
        <f t="shared" si="7"/>
        <v>1706</v>
      </c>
      <c r="C168" s="5">
        <v>553</v>
      </c>
      <c r="D168" s="5">
        <v>248</v>
      </c>
      <c r="E168" s="51">
        <v>905</v>
      </c>
    </row>
    <row r="169" spans="1:5" ht="15" thickBot="1" x14ac:dyDescent="0.35">
      <c r="A169" s="12" t="s">
        <v>48</v>
      </c>
      <c r="B169" s="18">
        <f t="shared" si="7"/>
        <v>1748</v>
      </c>
      <c r="C169" s="13">
        <v>567</v>
      </c>
      <c r="D169" s="13">
        <v>254</v>
      </c>
      <c r="E169" s="52">
        <v>927</v>
      </c>
    </row>
    <row r="182" spans="1:5" ht="18" x14ac:dyDescent="0.35">
      <c r="A182" s="3" t="s">
        <v>55</v>
      </c>
    </row>
    <row r="183" spans="1:5" ht="15" thickBot="1" x14ac:dyDescent="0.35"/>
    <row r="184" spans="1:5" ht="15" thickBot="1" x14ac:dyDescent="0.35">
      <c r="A184" s="399" t="s">
        <v>56</v>
      </c>
      <c r="B184" s="400"/>
      <c r="C184" s="401"/>
      <c r="D184" s="26"/>
      <c r="E184" s="26"/>
    </row>
    <row r="185" spans="1:5" s="20" customFormat="1" ht="28.8" x14ac:dyDescent="0.3">
      <c r="A185" s="104" t="s">
        <v>57</v>
      </c>
      <c r="B185" s="15" t="s">
        <v>58</v>
      </c>
      <c r="C185" s="110" t="s">
        <v>59</v>
      </c>
      <c r="D185" s="108"/>
      <c r="E185" s="108"/>
    </row>
    <row r="186" spans="1:5" x14ac:dyDescent="0.3">
      <c r="A186" s="10" t="s">
        <v>60</v>
      </c>
      <c r="B186" s="105" t="s">
        <v>61</v>
      </c>
      <c r="C186" s="11">
        <v>7888</v>
      </c>
      <c r="D186" s="107"/>
      <c r="E186" s="107"/>
    </row>
    <row r="187" spans="1:5" x14ac:dyDescent="0.3">
      <c r="A187" s="10" t="s">
        <v>62</v>
      </c>
      <c r="B187" s="106">
        <v>1</v>
      </c>
      <c r="C187" s="11">
        <v>7888</v>
      </c>
      <c r="D187" s="107"/>
      <c r="E187" s="107"/>
    </row>
    <row r="188" spans="1:5" x14ac:dyDescent="0.3">
      <c r="A188" s="10" t="s">
        <v>63</v>
      </c>
      <c r="B188" s="106">
        <v>1</v>
      </c>
      <c r="C188" s="11">
        <v>7888</v>
      </c>
      <c r="D188" s="107"/>
      <c r="E188" s="107"/>
    </row>
    <row r="189" spans="1:5" x14ac:dyDescent="0.3">
      <c r="A189" s="10" t="s">
        <v>64</v>
      </c>
      <c r="B189" s="106">
        <v>1.8</v>
      </c>
      <c r="C189" s="11">
        <v>14185</v>
      </c>
      <c r="D189" s="107"/>
      <c r="E189" s="107"/>
    </row>
    <row r="190" spans="1:5" x14ac:dyDescent="0.3">
      <c r="A190" s="10" t="s">
        <v>65</v>
      </c>
      <c r="B190" s="106">
        <v>2.9</v>
      </c>
      <c r="C190" s="11">
        <v>22913</v>
      </c>
      <c r="D190" s="107"/>
      <c r="E190" s="107"/>
    </row>
    <row r="191" spans="1:5" ht="15" thickBot="1" x14ac:dyDescent="0.35">
      <c r="A191" s="12" t="s">
        <v>66</v>
      </c>
      <c r="B191" s="101">
        <v>6.19</v>
      </c>
      <c r="C191" s="14">
        <v>48829</v>
      </c>
      <c r="D191" s="107"/>
      <c r="E191" s="107"/>
    </row>
    <row r="192" spans="1:5" ht="15" thickBot="1" x14ac:dyDescent="0.35">
      <c r="A192" s="94"/>
      <c r="C192" s="63"/>
    </row>
    <row r="193" spans="1:5" ht="15" thickBot="1" x14ac:dyDescent="0.35">
      <c r="A193" s="399" t="s">
        <v>67</v>
      </c>
      <c r="B193" s="400"/>
      <c r="C193" s="401"/>
      <c r="D193" s="26"/>
      <c r="E193" s="26"/>
    </row>
    <row r="194" spans="1:5" ht="28.8" x14ac:dyDescent="0.3">
      <c r="A194" s="102" t="s">
        <v>57</v>
      </c>
      <c r="B194" s="100" t="s">
        <v>58</v>
      </c>
      <c r="C194" s="111" t="s">
        <v>59</v>
      </c>
      <c r="D194" s="109"/>
      <c r="E194" s="109"/>
    </row>
    <row r="195" spans="1:5" x14ac:dyDescent="0.3">
      <c r="A195" s="10" t="s">
        <v>60</v>
      </c>
      <c r="B195" s="105" t="s">
        <v>61</v>
      </c>
      <c r="C195" s="11">
        <v>9629</v>
      </c>
      <c r="D195" s="107"/>
      <c r="E195" s="107"/>
    </row>
    <row r="196" spans="1:5" x14ac:dyDescent="0.3">
      <c r="A196" s="10" t="s">
        <v>62</v>
      </c>
      <c r="B196" s="106">
        <v>1</v>
      </c>
      <c r="C196" s="11">
        <v>9629</v>
      </c>
      <c r="D196" s="107"/>
      <c r="E196" s="107"/>
    </row>
    <row r="197" spans="1:5" x14ac:dyDescent="0.3">
      <c r="A197" s="10" t="s">
        <v>63</v>
      </c>
      <c r="B197" s="106">
        <v>1</v>
      </c>
      <c r="C197" s="11">
        <v>9629</v>
      </c>
      <c r="D197" s="107"/>
      <c r="E197" s="107"/>
    </row>
    <row r="198" spans="1:5" x14ac:dyDescent="0.3">
      <c r="A198" s="10" t="s">
        <v>64</v>
      </c>
      <c r="B198" s="106">
        <v>1.8</v>
      </c>
      <c r="C198" s="11">
        <v>17316</v>
      </c>
      <c r="D198" s="107"/>
      <c r="E198" s="107"/>
    </row>
    <row r="199" spans="1:5" x14ac:dyDescent="0.3">
      <c r="A199" s="10" t="s">
        <v>65</v>
      </c>
      <c r="B199" s="106">
        <v>2.9</v>
      </c>
      <c r="C199" s="11">
        <v>27970</v>
      </c>
      <c r="D199" s="107"/>
      <c r="E199" s="107"/>
    </row>
    <row r="200" spans="1:5" ht="15" thickBot="1" x14ac:dyDescent="0.35">
      <c r="A200" s="12" t="s">
        <v>66</v>
      </c>
      <c r="B200" s="103">
        <v>6.19</v>
      </c>
      <c r="C200" s="14">
        <v>59605</v>
      </c>
      <c r="D200" s="107"/>
      <c r="E200" s="107"/>
    </row>
  </sheetData>
  <sheetProtection algorithmName="SHA-512" hashValue="KeC3eKTwX5U3HB+7EZH6FoIqIvZ9GVuVj2kvJN5M2M2RykAEdc9WROj/3e1hFqrBHUO/2LDhSLJe7xaoAc+Nkw==" saltValue="kygStlIjfz+mYazeOEvAbg==" spinCount="100000" sheet="1" objects="1" scenarios="1"/>
  <mergeCells count="22">
    <mergeCell ref="A193:C193"/>
    <mergeCell ref="B20:H22"/>
    <mergeCell ref="A117:F117"/>
    <mergeCell ref="A135:E135"/>
    <mergeCell ref="A153:E153"/>
    <mergeCell ref="A184:C184"/>
    <mergeCell ref="A29:H30"/>
    <mergeCell ref="A98:E98"/>
    <mergeCell ref="F1:H5"/>
    <mergeCell ref="A36:D36"/>
    <mergeCell ref="A43:E43"/>
    <mergeCell ref="A62:E62"/>
    <mergeCell ref="A80:E80"/>
    <mergeCell ref="B23:H24"/>
    <mergeCell ref="B25:H26"/>
    <mergeCell ref="B27:H28"/>
    <mergeCell ref="A16:A17"/>
    <mergeCell ref="A15:H15"/>
    <mergeCell ref="A7:H9"/>
    <mergeCell ref="A11:H12"/>
    <mergeCell ref="A13:H14"/>
    <mergeCell ref="B16:H19"/>
  </mergeCells>
  <pageMargins left="0.7" right="0.7" top="0.75" bottom="0.75" header="0.3" footer="0.3"/>
  <pageSetup scale="99" orientation="landscape" r:id="rId1"/>
  <headerFooter>
    <oddFooter>&amp;L&amp;"Avenir Next LT Pro,Regular"&amp;10Planning, Development and Sustainability
406.258.4642 | pds@missoulacounty.us&amp;R&amp;"Avenir Next LT Pro,Regular"&amp;10IMPACT FEE SCHEDULE
&amp;P OF &amp;N</oddFooter>
  </headerFooter>
  <rowBreaks count="3" manualBreakCount="3">
    <brk id="59" max="16383" man="1"/>
    <brk id="88" max="16383" man="1"/>
    <brk id="116" max="16383" man="1"/>
  </rowBreaks>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FD6C291-ECB9-44F3-92F4-17B477F06FAC}">
  <dimension ref="A1:J33"/>
  <sheetViews>
    <sheetView showGridLines="0" view="pageLayout" topLeftCell="A4" zoomScaleNormal="100" workbookViewId="0">
      <selection activeCell="A31" sqref="A31"/>
    </sheetView>
  </sheetViews>
  <sheetFormatPr defaultRowHeight="14.4" x14ac:dyDescent="0.3"/>
  <cols>
    <col min="1" max="1" width="19" customWidth="1"/>
    <col min="2" max="3" width="11.109375" customWidth="1"/>
    <col min="4" max="4" width="14.44140625" customWidth="1"/>
    <col min="5" max="5" width="13.6640625" customWidth="1"/>
    <col min="6" max="6" width="10.5546875" customWidth="1"/>
    <col min="7" max="7" width="11.44140625" customWidth="1"/>
    <col min="9" max="9" width="12.44140625" customWidth="1"/>
  </cols>
  <sheetData>
    <row r="1" spans="1:10" ht="20.25" customHeight="1" x14ac:dyDescent="0.3">
      <c r="B1" s="1"/>
      <c r="C1" s="1"/>
      <c r="G1" s="402" t="s">
        <v>100</v>
      </c>
      <c r="H1" s="402"/>
      <c r="I1" s="402"/>
      <c r="J1" s="402"/>
    </row>
    <row r="2" spans="1:10" ht="21" x14ac:dyDescent="0.3">
      <c r="B2" s="1"/>
      <c r="C2" s="1"/>
      <c r="F2" s="2"/>
      <c r="G2" s="402"/>
      <c r="H2" s="402"/>
      <c r="I2" s="402"/>
      <c r="J2" s="402"/>
    </row>
    <row r="3" spans="1:10" ht="21" x14ac:dyDescent="0.3">
      <c r="B3" s="1"/>
      <c r="C3" s="1"/>
      <c r="F3" s="2"/>
      <c r="G3" s="402"/>
      <c r="H3" s="402"/>
      <c r="I3" s="402"/>
      <c r="J3" s="402"/>
    </row>
    <row r="4" spans="1:10" ht="21" x14ac:dyDescent="0.3">
      <c r="B4" s="1"/>
      <c r="C4" s="1"/>
      <c r="F4" s="2"/>
      <c r="G4" s="402"/>
      <c r="H4" s="402"/>
      <c r="I4" s="402"/>
      <c r="J4" s="402"/>
    </row>
    <row r="5" spans="1:10" ht="15" customHeight="1" x14ac:dyDescent="0.3">
      <c r="B5" s="1"/>
      <c r="C5" s="1"/>
      <c r="G5" s="402"/>
      <c r="H5" s="402"/>
      <c r="I5" s="402"/>
      <c r="J5" s="402"/>
    </row>
    <row r="6" spans="1:10" ht="18.75" customHeight="1" x14ac:dyDescent="0.35">
      <c r="A6" s="3" t="s">
        <v>16</v>
      </c>
      <c r="B6" s="1"/>
      <c r="C6" s="1"/>
      <c r="G6" s="402"/>
      <c r="H6" s="402"/>
      <c r="I6" s="402"/>
      <c r="J6" s="402"/>
    </row>
    <row r="7" spans="1:10" ht="18.600000000000001" thickBot="1" x14ac:dyDescent="0.4">
      <c r="A7" s="3"/>
      <c r="B7" s="1"/>
      <c r="C7" s="1"/>
    </row>
    <row r="8" spans="1:10" ht="30.75" customHeight="1" thickBot="1" x14ac:dyDescent="0.35">
      <c r="A8" s="296" t="s">
        <v>101</v>
      </c>
      <c r="B8" s="297"/>
      <c r="C8" s="297"/>
      <c r="D8" s="297"/>
      <c r="E8" s="392"/>
      <c r="F8" s="47"/>
      <c r="G8" s="47"/>
    </row>
    <row r="9" spans="1:10" ht="72" x14ac:dyDescent="0.3">
      <c r="A9" s="6" t="s">
        <v>18</v>
      </c>
      <c r="B9" s="17" t="s">
        <v>19</v>
      </c>
      <c r="C9" s="8" t="s">
        <v>102</v>
      </c>
      <c r="D9" s="8" t="s">
        <v>103</v>
      </c>
      <c r="E9" s="50" t="s">
        <v>104</v>
      </c>
      <c r="F9" s="4"/>
      <c r="G9" s="4"/>
      <c r="H9" s="4"/>
      <c r="I9" s="4"/>
    </row>
    <row r="10" spans="1:10" x14ac:dyDescent="0.3">
      <c r="A10" s="10" t="s">
        <v>22</v>
      </c>
      <c r="B10" s="16">
        <f>SUM(C10:E10)</f>
        <v>1566</v>
      </c>
      <c r="C10" s="5">
        <v>216</v>
      </c>
      <c r="D10" s="5">
        <v>114</v>
      </c>
      <c r="E10" s="51">
        <v>1236</v>
      </c>
    </row>
    <row r="11" spans="1:10" x14ac:dyDescent="0.3">
      <c r="A11" s="10" t="s">
        <v>23</v>
      </c>
      <c r="B11" s="16">
        <f t="shared" ref="B11:B13" si="0">SUM(C11:E11)</f>
        <v>2402</v>
      </c>
      <c r="C11" s="5">
        <v>466</v>
      </c>
      <c r="D11" s="5">
        <v>247</v>
      </c>
      <c r="E11" s="51">
        <v>1689</v>
      </c>
    </row>
    <row r="12" spans="1:10" x14ac:dyDescent="0.3">
      <c r="A12" s="10" t="s">
        <v>24</v>
      </c>
      <c r="B12" s="16">
        <f t="shared" si="0"/>
        <v>5901</v>
      </c>
      <c r="C12" s="5">
        <v>1248</v>
      </c>
      <c r="D12" s="5">
        <v>660</v>
      </c>
      <c r="E12" s="51">
        <v>3993</v>
      </c>
    </row>
    <row r="13" spans="1:10" ht="15" thickBot="1" x14ac:dyDescent="0.35">
      <c r="A13" s="12" t="s">
        <v>25</v>
      </c>
      <c r="B13" s="18">
        <f t="shared" si="0"/>
        <v>2989</v>
      </c>
      <c r="C13" s="13">
        <v>424</v>
      </c>
      <c r="D13" s="13">
        <v>224</v>
      </c>
      <c r="E13" s="52">
        <v>2341</v>
      </c>
    </row>
    <row r="14" spans="1:10" x14ac:dyDescent="0.3">
      <c r="B14" s="1"/>
      <c r="C14" s="1"/>
    </row>
    <row r="15" spans="1:10" ht="18" x14ac:dyDescent="0.35">
      <c r="A15" s="3" t="s">
        <v>29</v>
      </c>
    </row>
    <row r="16" spans="1:10" ht="15" thickBot="1" x14ac:dyDescent="0.35"/>
    <row r="17" spans="1:9" ht="35.25" customHeight="1" thickBot="1" x14ac:dyDescent="0.35">
      <c r="A17" s="296" t="s">
        <v>105</v>
      </c>
      <c r="B17" s="297"/>
      <c r="C17" s="297"/>
      <c r="D17" s="297"/>
      <c r="E17" s="297"/>
      <c r="F17" s="392"/>
      <c r="G17" s="48"/>
      <c r="H17" s="48"/>
      <c r="I17" s="48"/>
    </row>
    <row r="18" spans="1:9" s="20" customFormat="1" ht="57.6" x14ac:dyDescent="0.3">
      <c r="A18" s="19" t="s">
        <v>31</v>
      </c>
      <c r="B18" s="15" t="s">
        <v>19</v>
      </c>
      <c r="C18" s="8" t="s">
        <v>106</v>
      </c>
      <c r="D18" s="8" t="s">
        <v>103</v>
      </c>
      <c r="E18" s="8" t="s">
        <v>107</v>
      </c>
      <c r="F18" s="50" t="s">
        <v>108</v>
      </c>
    </row>
    <row r="19" spans="1:9" x14ac:dyDescent="0.3">
      <c r="A19" s="10" t="s">
        <v>34</v>
      </c>
      <c r="B19" s="16">
        <f t="shared" ref="B19:B33" si="1">SUM(C19:F19)</f>
        <v>1736</v>
      </c>
      <c r="C19" s="5">
        <v>171</v>
      </c>
      <c r="D19" s="5">
        <v>77</v>
      </c>
      <c r="E19" s="5">
        <v>100</v>
      </c>
      <c r="F19" s="51">
        <v>1388</v>
      </c>
    </row>
    <row r="20" spans="1:9" x14ac:dyDescent="0.3">
      <c r="A20" s="10" t="s">
        <v>35</v>
      </c>
      <c r="B20" s="16">
        <f t="shared" si="1"/>
        <v>2026</v>
      </c>
      <c r="C20" s="5">
        <v>236</v>
      </c>
      <c r="D20" s="5">
        <v>106</v>
      </c>
      <c r="E20" s="5">
        <v>138</v>
      </c>
      <c r="F20" s="51">
        <v>1546</v>
      </c>
    </row>
    <row r="21" spans="1:9" x14ac:dyDescent="0.3">
      <c r="A21" s="10" t="s">
        <v>36</v>
      </c>
      <c r="B21" s="16">
        <f t="shared" si="1"/>
        <v>2298</v>
      </c>
      <c r="C21" s="5">
        <v>286</v>
      </c>
      <c r="D21" s="5">
        <v>128</v>
      </c>
      <c r="E21" s="5">
        <v>167</v>
      </c>
      <c r="F21" s="51">
        <v>1717</v>
      </c>
    </row>
    <row r="22" spans="1:9" x14ac:dyDescent="0.3">
      <c r="A22" s="10" t="s">
        <v>37</v>
      </c>
      <c r="B22" s="16">
        <f t="shared" si="1"/>
        <v>2511</v>
      </c>
      <c r="C22" s="5">
        <v>330</v>
      </c>
      <c r="D22" s="5">
        <v>147</v>
      </c>
      <c r="E22" s="5">
        <v>193</v>
      </c>
      <c r="F22" s="51">
        <v>1841</v>
      </c>
    </row>
    <row r="23" spans="1:9" x14ac:dyDescent="0.3">
      <c r="A23" s="10" t="s">
        <v>38</v>
      </c>
      <c r="B23" s="16">
        <f t="shared" si="1"/>
        <v>2809</v>
      </c>
      <c r="C23" s="5">
        <v>363</v>
      </c>
      <c r="D23" s="5">
        <v>163</v>
      </c>
      <c r="E23" s="5">
        <v>212</v>
      </c>
      <c r="F23" s="51">
        <v>2071</v>
      </c>
    </row>
    <row r="24" spans="1:9" x14ac:dyDescent="0.3">
      <c r="A24" s="10" t="s">
        <v>39</v>
      </c>
      <c r="B24" s="16">
        <f t="shared" si="1"/>
        <v>2963</v>
      </c>
      <c r="C24" s="5">
        <v>394</v>
      </c>
      <c r="D24" s="5">
        <v>177</v>
      </c>
      <c r="E24" s="5">
        <v>230</v>
      </c>
      <c r="F24" s="51">
        <v>2162</v>
      </c>
    </row>
    <row r="25" spans="1:9" x14ac:dyDescent="0.3">
      <c r="A25" s="10" t="s">
        <v>40</v>
      </c>
      <c r="B25" s="16">
        <f t="shared" si="1"/>
        <v>3193</v>
      </c>
      <c r="C25" s="5">
        <v>422</v>
      </c>
      <c r="D25" s="5">
        <v>189</v>
      </c>
      <c r="E25" s="5">
        <v>247</v>
      </c>
      <c r="F25" s="51">
        <v>2335</v>
      </c>
    </row>
    <row r="26" spans="1:9" x14ac:dyDescent="0.3">
      <c r="A26" s="10" t="s">
        <v>41</v>
      </c>
      <c r="B26" s="16">
        <f t="shared" si="1"/>
        <v>3311</v>
      </c>
      <c r="C26" s="5">
        <v>445</v>
      </c>
      <c r="D26" s="5">
        <v>199</v>
      </c>
      <c r="E26" s="5">
        <v>260</v>
      </c>
      <c r="F26" s="51">
        <v>2407</v>
      </c>
    </row>
    <row r="27" spans="1:9" x14ac:dyDescent="0.3">
      <c r="A27" s="10" t="s">
        <v>42</v>
      </c>
      <c r="B27" s="16">
        <f t="shared" si="1"/>
        <v>3503</v>
      </c>
      <c r="C27" s="5">
        <v>468</v>
      </c>
      <c r="D27" s="5">
        <v>210</v>
      </c>
      <c r="E27" s="5">
        <v>274</v>
      </c>
      <c r="F27" s="51">
        <v>2551</v>
      </c>
    </row>
    <row r="28" spans="1:9" x14ac:dyDescent="0.3">
      <c r="A28" s="10" t="s">
        <v>43</v>
      </c>
      <c r="B28" s="16">
        <f t="shared" si="1"/>
        <v>3599</v>
      </c>
      <c r="C28" s="5">
        <v>487</v>
      </c>
      <c r="D28" s="5">
        <v>218</v>
      </c>
      <c r="E28" s="5">
        <v>284</v>
      </c>
      <c r="F28" s="51">
        <v>2610</v>
      </c>
    </row>
    <row r="29" spans="1:9" x14ac:dyDescent="0.3">
      <c r="A29" s="10" t="s">
        <v>44</v>
      </c>
      <c r="B29" s="16">
        <f t="shared" si="1"/>
        <v>3692</v>
      </c>
      <c r="C29" s="5">
        <v>505</v>
      </c>
      <c r="D29" s="5">
        <v>226</v>
      </c>
      <c r="E29" s="5">
        <v>295</v>
      </c>
      <c r="F29" s="51">
        <v>2666</v>
      </c>
    </row>
    <row r="30" spans="1:9" x14ac:dyDescent="0.3">
      <c r="A30" s="10" t="s">
        <v>45</v>
      </c>
      <c r="B30" s="16">
        <f t="shared" si="1"/>
        <v>3807</v>
      </c>
      <c r="C30" s="5">
        <v>522</v>
      </c>
      <c r="D30" s="5">
        <v>234</v>
      </c>
      <c r="E30" s="5">
        <v>305</v>
      </c>
      <c r="F30" s="51">
        <v>2746</v>
      </c>
    </row>
    <row r="31" spans="1:9" x14ac:dyDescent="0.3">
      <c r="A31" s="10" t="s">
        <v>46</v>
      </c>
      <c r="B31" s="16">
        <f t="shared" si="1"/>
        <v>3924</v>
      </c>
      <c r="C31" s="5">
        <v>539</v>
      </c>
      <c r="D31" s="5">
        <v>242</v>
      </c>
      <c r="E31" s="5">
        <v>315</v>
      </c>
      <c r="F31" s="51">
        <v>2828</v>
      </c>
    </row>
    <row r="32" spans="1:9" x14ac:dyDescent="0.3">
      <c r="A32" s="10" t="s">
        <v>47</v>
      </c>
      <c r="B32" s="16">
        <f t="shared" si="1"/>
        <v>4026</v>
      </c>
      <c r="C32" s="5">
        <v>553</v>
      </c>
      <c r="D32" s="5">
        <v>248</v>
      </c>
      <c r="E32" s="5">
        <v>323</v>
      </c>
      <c r="F32" s="51">
        <v>2902</v>
      </c>
    </row>
    <row r="33" spans="1:6" ht="15" thickBot="1" x14ac:dyDescent="0.35">
      <c r="A33" s="12" t="s">
        <v>48</v>
      </c>
      <c r="B33" s="18">
        <f t="shared" si="1"/>
        <v>4091</v>
      </c>
      <c r="C33" s="13">
        <v>567</v>
      </c>
      <c r="D33" s="13">
        <v>254</v>
      </c>
      <c r="E33" s="13">
        <v>331</v>
      </c>
      <c r="F33" s="52">
        <v>2939</v>
      </c>
    </row>
  </sheetData>
  <sheetProtection algorithmName="SHA-512" hashValue="wgbV+A3oaZ6kALtB3tkqv7wVikuLUwaeB7ABl2xb6V0Aw62jg1I1MQPmaacuBJoQoaUOeCLH/t7BJckDIaa4KQ==" saltValue="ZCqa0RiOigQh9Uxg7aZtkw==" spinCount="100000" sheet="1" objects="1" scenarios="1"/>
  <mergeCells count="3">
    <mergeCell ref="G1:J6"/>
    <mergeCell ref="A8:E8"/>
    <mergeCell ref="A17:F17"/>
  </mergeCells>
  <pageMargins left="0.7" right="0.7" top="0.75" bottom="0.75" header="0.3" footer="0.3"/>
  <pageSetup orientation="landscape" r:id="rId1"/>
  <headerFooter>
    <oddFooter>&amp;RIMPACT FEE SCHEDULE
&amp;P OF &amp;N</oddFooter>
  </headerFooter>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Notes xmlns="9e9c67f1-7053-4ed5-b85a-2186d0d624e7">FY27 Fee Adjustment.  
</Notes>
    <TaxCatchAll xmlns="06fa8664-7bdd-4719-a8ba-f9d5f998164f" xsi:nil="true"/>
    <lcf76f155ced4ddcb4097134ff3c332f xmlns="9e9c67f1-7053-4ed5-b85a-2186d0d624e7">
      <Terms xmlns="http://schemas.microsoft.com/office/infopath/2007/PartnerControls"/>
    </lcf76f155ced4ddcb4097134ff3c332f>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E2C996860C5E504E9EF76FD91E5E04E7" ma:contentTypeVersion="11" ma:contentTypeDescription="Create a new document." ma:contentTypeScope="" ma:versionID="91db89745edd2f0eb6aa9ca0ee5b587a">
  <xsd:schema xmlns:xsd="http://www.w3.org/2001/XMLSchema" xmlns:xs="http://www.w3.org/2001/XMLSchema" xmlns:p="http://schemas.microsoft.com/office/2006/metadata/properties" xmlns:ns2="9e9c67f1-7053-4ed5-b85a-2186d0d624e7" xmlns:ns3="06fa8664-7bdd-4719-a8ba-f9d5f998164f" targetNamespace="http://schemas.microsoft.com/office/2006/metadata/properties" ma:root="true" ma:fieldsID="4752a91f263ddad457b11466179d7ee0" ns2:_="" ns3:_="">
    <xsd:import namespace="9e9c67f1-7053-4ed5-b85a-2186d0d624e7"/>
    <xsd:import namespace="06fa8664-7bdd-4719-a8ba-f9d5f998164f"/>
    <xsd:element name="properties">
      <xsd:complexType>
        <xsd:sequence>
          <xsd:element name="documentManagement">
            <xsd:complexType>
              <xsd:all>
                <xsd:element ref="ns2:Notes" minOccurs="0"/>
                <xsd:element ref="ns2:MediaServiceMetadata" minOccurs="0"/>
                <xsd:element ref="ns2:MediaServiceFastMetadata" minOccurs="0"/>
                <xsd:element ref="ns2:MediaServiceSearchProperties" minOccurs="0"/>
                <xsd:element ref="ns2:MediaServiceDateTaken" minOccurs="0"/>
                <xsd:element ref="ns2:lcf76f155ced4ddcb4097134ff3c332f" minOccurs="0"/>
                <xsd:element ref="ns3:TaxCatchAll"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e9c67f1-7053-4ed5-b85a-2186d0d624e7" elementFormDefault="qualified">
    <xsd:import namespace="http://schemas.microsoft.com/office/2006/documentManagement/types"/>
    <xsd:import namespace="http://schemas.microsoft.com/office/infopath/2007/PartnerControls"/>
    <xsd:element name="Notes" ma:index="8" nillable="true" ma:displayName="Notes" ma:format="Dropdown" ma:internalName="Notes">
      <xsd:simpleType>
        <xsd:restriction base="dms:Note"/>
      </xsd:simpleType>
    </xsd:element>
    <xsd:element name="MediaServiceMetadata" ma:index="9" nillable="true" ma:displayName="MediaServiceMetadata" ma:hidden="true" ma:internalName="MediaServiceMetadata" ma:readOnly="true">
      <xsd:simpleType>
        <xsd:restriction base="dms:Note"/>
      </xsd:simpleType>
    </xsd:element>
    <xsd:element name="MediaServiceFastMetadata" ma:index="10" nillable="true" ma:displayName="MediaServiceFastMetadata" ma:hidden="true" ma:internalName="MediaServiceFastMetadata" ma:readOnly="true">
      <xsd:simpleType>
        <xsd:restriction base="dms:Note"/>
      </xsd:simpleType>
    </xsd:element>
    <xsd:element name="MediaServiceSearchProperties" ma:index="11" nillable="true" ma:displayName="MediaServiceSearchProperties" ma:hidden="true" ma:internalName="MediaServiceSearchProperties" ma:readOnly="true">
      <xsd:simpleType>
        <xsd:restriction base="dms:Note"/>
      </xsd:simpleType>
    </xsd:element>
    <xsd:element name="MediaServiceDateTaken" ma:index="12" nillable="true" ma:displayName="MediaServiceDateTaken" ma:hidden="true" ma:indexed="true" ma:internalName="MediaServiceDateTaken" ma:readOnly="true">
      <xsd:simpleType>
        <xsd:restriction base="dms:Text"/>
      </xsd:simpleType>
    </xsd:element>
    <xsd:element name="lcf76f155ced4ddcb4097134ff3c332f" ma:index="14" nillable="true" ma:taxonomy="true" ma:internalName="lcf76f155ced4ddcb4097134ff3c332f" ma:taxonomyFieldName="MediaServiceImageTags" ma:displayName="Image Tags" ma:readOnly="false" ma:fieldId="{5cf76f15-5ced-4ddc-b409-7134ff3c332f}" ma:taxonomyMulti="true" ma:sspId="4e8f95e1-b47f-4030-a8fa-ecc0ae1b658d" ma:termSetId="09814cd3-568e-fe90-9814-8d621ff8fb84" ma:anchorId="fba54fb3-c3e1-fe81-a776-ca4b69148c4d" ma:open="true" ma:isKeyword="false">
      <xsd:complexType>
        <xsd:sequence>
          <xsd:element ref="pc:Terms" minOccurs="0" maxOccurs="1"/>
        </xsd:sequence>
      </xsd:complex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06fa8664-7bdd-4719-a8ba-f9d5f998164f" elementFormDefault="qualified">
    <xsd:import namespace="http://schemas.microsoft.com/office/2006/documentManagement/types"/>
    <xsd:import namespace="http://schemas.microsoft.com/office/infopath/2007/PartnerControls"/>
    <xsd:element name="TaxCatchAll" ma:index="15" nillable="true" ma:displayName="Taxonomy Catch All Column" ma:hidden="true" ma:list="{886e3c05-8b1a-4efd-b802-bda6b7a11617}" ma:internalName="TaxCatchAll" ma:showField="CatchAllData" ma:web="06fa8664-7bdd-4719-a8ba-f9d5f998164f">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86118DB5-C7B0-4D38-BD53-A8E6DB0BBE76}">
  <ds:schemaRefs>
    <ds:schemaRef ds:uri="06fa8664-7bdd-4719-a8ba-f9d5f998164f"/>
    <ds:schemaRef ds:uri="http://schemas.microsoft.com/office/2006/documentManagement/types"/>
    <ds:schemaRef ds:uri="http://purl.org/dc/terms/"/>
    <ds:schemaRef ds:uri="http://purl.org/dc/elements/1.1/"/>
    <ds:schemaRef ds:uri="http://purl.org/dc/dcmitype/"/>
    <ds:schemaRef ds:uri="http://www.w3.org/XML/1998/namespace"/>
    <ds:schemaRef ds:uri="http://schemas.microsoft.com/office/2006/metadata/properties"/>
    <ds:schemaRef ds:uri="http://schemas.microsoft.com/office/infopath/2007/PartnerControls"/>
    <ds:schemaRef ds:uri="http://schemas.openxmlformats.org/package/2006/metadata/core-properties"/>
    <ds:schemaRef ds:uri="9e9c67f1-7053-4ed5-b85a-2186d0d624e7"/>
  </ds:schemaRefs>
</ds:datastoreItem>
</file>

<file path=customXml/itemProps2.xml><?xml version="1.0" encoding="utf-8"?>
<ds:datastoreItem xmlns:ds="http://schemas.openxmlformats.org/officeDocument/2006/customXml" ds:itemID="{79977DE2-CE8D-4774-A941-AA3F3D21B328}">
  <ds:schemaRefs>
    <ds:schemaRef ds:uri="http://schemas.microsoft.com/sharepoint/v3/contenttype/forms"/>
  </ds:schemaRefs>
</ds:datastoreItem>
</file>

<file path=customXml/itemProps3.xml><?xml version="1.0" encoding="utf-8"?>
<ds:datastoreItem xmlns:ds="http://schemas.openxmlformats.org/officeDocument/2006/customXml" ds:itemID="{F4EB4B7B-679A-40C0-945B-2D0777222C13}">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9e9c67f1-7053-4ed5-b85a-2186d0d624e7"/>
    <ds:schemaRef ds:uri="06fa8664-7bdd-4719-a8ba-f9d5f998164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7</vt:i4>
      </vt:variant>
      <vt:variant>
        <vt:lpstr>Named Ranges</vt:lpstr>
      </vt:variant>
      <vt:variant>
        <vt:i4>3</vt:i4>
      </vt:variant>
    </vt:vector>
  </HeadingPairs>
  <TitlesOfParts>
    <vt:vector size="10" baseType="lpstr">
      <vt:lpstr>FY27 Schedule</vt:lpstr>
      <vt:lpstr>Estimator</vt:lpstr>
      <vt:lpstr>Math</vt:lpstr>
      <vt:lpstr>List</vt:lpstr>
      <vt:lpstr>Lolo W&amp;S</vt:lpstr>
      <vt:lpstr>FY25-26 Schedule</vt:lpstr>
      <vt:lpstr>Combined (Not Used)</vt:lpstr>
      <vt:lpstr>Category</vt:lpstr>
      <vt:lpstr>Estimator!Print_Area</vt:lpstr>
      <vt:lpstr>'FY27 Schedule'!Print_Area</vt:lpstr>
    </vt:vector>
  </TitlesOfParts>
  <Manager/>
  <Company>Missoula County</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Flanna McLarty</dc:creator>
  <cp:keywords/>
  <dc:description/>
  <cp:lastModifiedBy>Jill Johnson</cp:lastModifiedBy>
  <cp:revision/>
  <cp:lastPrinted>2026-08-19T00:38:31Z</cp:lastPrinted>
  <dcterms:created xsi:type="dcterms:W3CDTF">2023-12-20T22:38:42Z</dcterms:created>
  <dcterms:modified xsi:type="dcterms:W3CDTF">2026-09-03T19:40:08Z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0x010100E2C996860C5E504E9EF76FD91E5E04E7</vt:lpwstr>
  </property>
  <property fmtid="{D5CDD505-2E9C-101B-9397-08002B2CF9AE}" pid="3" name="MediaServiceImageTags">
    <vt:lpwstr/>
  </property>
  <property fmtid="{D5CDD505-2E9C-101B-9397-08002B2CF9AE}" pid="4" name="xd_ProgID">
    <vt:lpwstr/>
  </property>
  <property fmtid="{D5CDD505-2E9C-101B-9397-08002B2CF9AE}" pid="5" name="ComplianceAssetId">
    <vt:lpwstr/>
  </property>
  <property fmtid="{D5CDD505-2E9C-101B-9397-08002B2CF9AE}" pid="6" name="TemplateUrl">
    <vt:lpwstr/>
  </property>
  <property fmtid="{D5CDD505-2E9C-101B-9397-08002B2CF9AE}" pid="7" name="Note">
    <vt:lpwstr>1/22/26 JJ. Updated schedules as of 10/1 and 12/18/25 in Res 2025-105, PLUS updates to Non-Residential Fees per 1,000 sq ft and adding Lolo W&amp;S.</vt:lpwstr>
  </property>
  <property fmtid="{D5CDD505-2E9C-101B-9397-08002B2CF9AE}" pid="8" name="_ExtendedDescription">
    <vt:lpwstr/>
  </property>
  <property fmtid="{D5CDD505-2E9C-101B-9397-08002B2CF9AE}" pid="9" name="TriggerFlowInfo">
    <vt:lpwstr/>
  </property>
  <property fmtid="{D5CDD505-2E9C-101B-9397-08002B2CF9AE}" pid="10" name="xd_Signature">
    <vt:bool>false</vt:bool>
  </property>
</Properties>
</file>